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" yWindow="-156" windowWidth="11028" windowHeight="8232"/>
  </bookViews>
  <sheets>
    <sheet name="Приложение №5" sheetId="2" r:id="rId1"/>
  </sheets>
  <definedNames>
    <definedName name="_GoBack" localSheetId="0">'Приложение №5'!#REF!</definedName>
    <definedName name="OLE_LINK1" localSheetId="0">'Приложение №5'!#REF!</definedName>
    <definedName name="_xlnm.Print_Titles" localSheetId="0">'Приложение №5'!$8:$8</definedName>
    <definedName name="_xlnm.Print_Area" localSheetId="0">'Приложение №5'!$G$1:$M$511</definedName>
  </definedNames>
  <calcPr calcId="145621"/>
</workbook>
</file>

<file path=xl/calcChain.xml><?xml version="1.0" encoding="utf-8"?>
<calcChain xmlns="http://schemas.openxmlformats.org/spreadsheetml/2006/main">
  <c r="M503" i="2" l="1"/>
  <c r="M499" i="2"/>
  <c r="M495" i="2"/>
  <c r="M494" i="2"/>
  <c r="L493" i="2"/>
  <c r="M493" i="2" s="1"/>
  <c r="K493" i="2"/>
  <c r="K492" i="2"/>
  <c r="M491" i="2"/>
  <c r="L490" i="2"/>
  <c r="K490" i="2"/>
  <c r="K489" i="2" s="1"/>
  <c r="L489" i="2"/>
  <c r="M489" i="2" s="1"/>
  <c r="M487" i="2"/>
  <c r="L486" i="2"/>
  <c r="K486" i="2"/>
  <c r="M486" i="2" s="1"/>
  <c r="M485" i="2"/>
  <c r="L484" i="2"/>
  <c r="K484" i="2"/>
  <c r="M484" i="2" s="1"/>
  <c r="L483" i="2"/>
  <c r="M482" i="2"/>
  <c r="L481" i="2"/>
  <c r="K481" i="2"/>
  <c r="M480" i="2"/>
  <c r="L479" i="2"/>
  <c r="K479" i="2"/>
  <c r="K478" i="2"/>
  <c r="M475" i="2"/>
  <c r="M474" i="2"/>
  <c r="M473" i="2"/>
  <c r="M472" i="2"/>
  <c r="L472" i="2"/>
  <c r="K472" i="2"/>
  <c r="L471" i="2"/>
  <c r="K471" i="2"/>
  <c r="M468" i="2"/>
  <c r="L467" i="2"/>
  <c r="L466" i="2" s="1"/>
  <c r="K467" i="2"/>
  <c r="K466" i="2" s="1"/>
  <c r="M465" i="2"/>
  <c r="L464" i="2"/>
  <c r="M464" i="2" s="1"/>
  <c r="K464" i="2"/>
  <c r="M463" i="2"/>
  <c r="L462" i="2"/>
  <c r="K462" i="2"/>
  <c r="M461" i="2"/>
  <c r="L460" i="2"/>
  <c r="K460" i="2"/>
  <c r="K459" i="2"/>
  <c r="M458" i="2"/>
  <c r="L457" i="2"/>
  <c r="K457" i="2"/>
  <c r="M456" i="2"/>
  <c r="L455" i="2"/>
  <c r="M455" i="2" s="1"/>
  <c r="K455" i="2"/>
  <c r="L454" i="2"/>
  <c r="M453" i="2"/>
  <c r="L452" i="2"/>
  <c r="K452" i="2"/>
  <c r="M452" i="2" s="1"/>
  <c r="M451" i="2"/>
  <c r="L450" i="2"/>
  <c r="K450" i="2"/>
  <c r="M450" i="2" s="1"/>
  <c r="M449" i="2"/>
  <c r="L448" i="2"/>
  <c r="K448" i="2"/>
  <c r="M448" i="2" s="1"/>
  <c r="M447" i="2"/>
  <c r="L446" i="2"/>
  <c r="K446" i="2"/>
  <c r="M446" i="2" s="1"/>
  <c r="M445" i="2"/>
  <c r="L444" i="2"/>
  <c r="K444" i="2"/>
  <c r="M444" i="2" s="1"/>
  <c r="M443" i="2"/>
  <c r="L442" i="2"/>
  <c r="K442" i="2"/>
  <c r="M442" i="2" s="1"/>
  <c r="M441" i="2"/>
  <c r="L440" i="2"/>
  <c r="K440" i="2"/>
  <c r="M440" i="2" s="1"/>
  <c r="M439" i="2"/>
  <c r="M438" i="2"/>
  <c r="M437" i="2"/>
  <c r="L436" i="2"/>
  <c r="K436" i="2"/>
  <c r="M435" i="2"/>
  <c r="L434" i="2"/>
  <c r="K434" i="2"/>
  <c r="K433" i="2"/>
  <c r="M431" i="2"/>
  <c r="L430" i="2"/>
  <c r="M430" i="2" s="1"/>
  <c r="K430" i="2"/>
  <c r="K429" i="2" s="1"/>
  <c r="M428" i="2"/>
  <c r="L427" i="2"/>
  <c r="K427" i="2"/>
  <c r="M427" i="2" s="1"/>
  <c r="L426" i="2"/>
  <c r="M423" i="2"/>
  <c r="L422" i="2"/>
  <c r="M422" i="2" s="1"/>
  <c r="K422" i="2"/>
  <c r="K421" i="2" s="1"/>
  <c r="K420" i="2" s="1"/>
  <c r="M419" i="2"/>
  <c r="M418" i="2"/>
  <c r="L417" i="2"/>
  <c r="K417" i="2"/>
  <c r="K416" i="2" s="1"/>
  <c r="L416" i="2"/>
  <c r="L415" i="2"/>
  <c r="M414" i="2"/>
  <c r="L413" i="2"/>
  <c r="K413" i="2"/>
  <c r="K412" i="2"/>
  <c r="K408" i="2" s="1"/>
  <c r="M411" i="2"/>
  <c r="L410" i="2"/>
  <c r="K410" i="2"/>
  <c r="K409" i="2" s="1"/>
  <c r="L409" i="2"/>
  <c r="M386" i="2"/>
  <c r="L385" i="2"/>
  <c r="K385" i="2"/>
  <c r="K384" i="2" s="1"/>
  <c r="L384" i="2"/>
  <c r="M384" i="2" s="1"/>
  <c r="M383" i="2"/>
  <c r="L382" i="2"/>
  <c r="K382" i="2"/>
  <c r="K381" i="2"/>
  <c r="K380" i="2" s="1"/>
  <c r="M379" i="2"/>
  <c r="L378" i="2"/>
  <c r="K378" i="2"/>
  <c r="M377" i="2"/>
  <c r="L376" i="2"/>
  <c r="M376" i="2" s="1"/>
  <c r="K376" i="2"/>
  <c r="M375" i="2"/>
  <c r="L374" i="2"/>
  <c r="M374" i="2" s="1"/>
  <c r="K374" i="2"/>
  <c r="K373" i="2" s="1"/>
  <c r="M369" i="2"/>
  <c r="L368" i="2"/>
  <c r="M368" i="2" s="1"/>
  <c r="K368" i="2"/>
  <c r="M367" i="2"/>
  <c r="L366" i="2"/>
  <c r="K366" i="2"/>
  <c r="M365" i="2"/>
  <c r="M364" i="2"/>
  <c r="L363" i="2"/>
  <c r="K363" i="2"/>
  <c r="K362" i="2" s="1"/>
  <c r="M361" i="2"/>
  <c r="M358" i="2"/>
  <c r="L357" i="2"/>
  <c r="K357" i="2"/>
  <c r="M357" i="2" s="1"/>
  <c r="M356" i="2"/>
  <c r="L355" i="2"/>
  <c r="K355" i="2"/>
  <c r="M355" i="2" s="1"/>
  <c r="M354" i="2"/>
  <c r="L353" i="2"/>
  <c r="K353" i="2"/>
  <c r="M352" i="2"/>
  <c r="L351" i="2"/>
  <c r="K351" i="2"/>
  <c r="M350" i="2"/>
  <c r="M349" i="2"/>
  <c r="L348" i="2"/>
  <c r="K348" i="2"/>
  <c r="M347" i="2"/>
  <c r="M346" i="2"/>
  <c r="M345" i="2"/>
  <c r="L344" i="2"/>
  <c r="M344" i="2" s="1"/>
  <c r="K344" i="2"/>
  <c r="M343" i="2"/>
  <c r="M342" i="2"/>
  <c r="L341" i="2"/>
  <c r="K341" i="2"/>
  <c r="M341" i="2" s="1"/>
  <c r="M340" i="2"/>
  <c r="M339" i="2"/>
  <c r="L338" i="2"/>
  <c r="K338" i="2"/>
  <c r="M337" i="2"/>
  <c r="M336" i="2"/>
  <c r="L335" i="2"/>
  <c r="K335" i="2"/>
  <c r="M334" i="2"/>
  <c r="M333" i="2"/>
  <c r="L332" i="2"/>
  <c r="K332" i="2"/>
  <c r="M331" i="2"/>
  <c r="M330" i="2"/>
  <c r="L329" i="2"/>
  <c r="M329" i="2" s="1"/>
  <c r="K329" i="2"/>
  <c r="M328" i="2"/>
  <c r="M327" i="2"/>
  <c r="L326" i="2"/>
  <c r="K326" i="2"/>
  <c r="K319" i="2" s="1"/>
  <c r="M325" i="2"/>
  <c r="M324" i="2"/>
  <c r="L323" i="2"/>
  <c r="K323" i="2"/>
  <c r="M322" i="2"/>
  <c r="M321" i="2"/>
  <c r="L320" i="2"/>
  <c r="K320" i="2"/>
  <c r="K360" i="2"/>
  <c r="K359" i="2" s="1"/>
  <c r="L360" i="2"/>
  <c r="L359" i="2" s="1"/>
  <c r="K371" i="2"/>
  <c r="K370" i="2" s="1"/>
  <c r="L371" i="2"/>
  <c r="L370" i="2" s="1"/>
  <c r="M372" i="2"/>
  <c r="M308" i="2"/>
  <c r="L307" i="2"/>
  <c r="L306" i="2" s="1"/>
  <c r="K307" i="2"/>
  <c r="K306" i="2" s="1"/>
  <c r="M305" i="2"/>
  <c r="L304" i="2"/>
  <c r="L303" i="2" s="1"/>
  <c r="M303" i="2" s="1"/>
  <c r="K304" i="2"/>
  <c r="K303" i="2"/>
  <c r="M302" i="2"/>
  <c r="L301" i="2"/>
  <c r="M301" i="2" s="1"/>
  <c r="K301" i="2"/>
  <c r="M300" i="2"/>
  <c r="L299" i="2"/>
  <c r="M299" i="2" s="1"/>
  <c r="K299" i="2"/>
  <c r="M298" i="2"/>
  <c r="L297" i="2"/>
  <c r="K297" i="2"/>
  <c r="K296" i="2" s="1"/>
  <c r="M295" i="2"/>
  <c r="L294" i="2"/>
  <c r="K294" i="2"/>
  <c r="M293" i="2"/>
  <c r="M292" i="2"/>
  <c r="L291" i="2"/>
  <c r="L290" i="2" s="1"/>
  <c r="K291" i="2"/>
  <c r="K290" i="2" s="1"/>
  <c r="M276" i="2"/>
  <c r="M271" i="2"/>
  <c r="L270" i="2"/>
  <c r="M270" i="2" s="1"/>
  <c r="K270" i="2"/>
  <c r="M269" i="2"/>
  <c r="M268" i="2"/>
  <c r="L268" i="2"/>
  <c r="K268" i="2"/>
  <c r="K267" i="2"/>
  <c r="K266" i="2" s="1"/>
  <c r="M265" i="2"/>
  <c r="L264" i="2"/>
  <c r="K264" i="2"/>
  <c r="M263" i="2"/>
  <c r="L262" i="2"/>
  <c r="K262" i="2"/>
  <c r="M261" i="2"/>
  <c r="L260" i="2"/>
  <c r="K260" i="2"/>
  <c r="M259" i="2"/>
  <c r="L258" i="2"/>
  <c r="K258" i="2"/>
  <c r="M258" i="2" s="1"/>
  <c r="M254" i="2"/>
  <c r="L253" i="2"/>
  <c r="M253" i="2" s="1"/>
  <c r="K253" i="2"/>
  <c r="K252" i="2" s="1"/>
  <c r="K251" i="2" s="1"/>
  <c r="M250" i="2"/>
  <c r="L249" i="2"/>
  <c r="M249" i="2" s="1"/>
  <c r="K249" i="2"/>
  <c r="K247" i="2" s="1"/>
  <c r="M246" i="2"/>
  <c r="M245" i="2"/>
  <c r="L244" i="2"/>
  <c r="K244" i="2"/>
  <c r="K243" i="2" s="1"/>
  <c r="M242" i="2"/>
  <c r="M241" i="2"/>
  <c r="L240" i="2"/>
  <c r="K240" i="2"/>
  <c r="K239" i="2" s="1"/>
  <c r="M237" i="2"/>
  <c r="M236" i="2"/>
  <c r="L235" i="2"/>
  <c r="K235" i="2"/>
  <c r="M235" i="2" s="1"/>
  <c r="L234" i="2"/>
  <c r="M231" i="2"/>
  <c r="L230" i="2"/>
  <c r="K230" i="2"/>
  <c r="K229" i="2" s="1"/>
  <c r="M226" i="2"/>
  <c r="L225" i="2"/>
  <c r="L224" i="2" s="1"/>
  <c r="M224" i="2" s="1"/>
  <c r="K225" i="2"/>
  <c r="K224" i="2" s="1"/>
  <c r="K223" i="2" s="1"/>
  <c r="K222" i="2" s="1"/>
  <c r="M221" i="2"/>
  <c r="L220" i="2"/>
  <c r="K220" i="2"/>
  <c r="M220" i="2" s="1"/>
  <c r="M219" i="2"/>
  <c r="L218" i="2"/>
  <c r="K218" i="2"/>
  <c r="L217" i="2"/>
  <c r="M216" i="2"/>
  <c r="L215" i="2"/>
  <c r="K215" i="2"/>
  <c r="K214" i="2" s="1"/>
  <c r="M189" i="2"/>
  <c r="L188" i="2"/>
  <c r="K188" i="2"/>
  <c r="M187" i="2"/>
  <c r="L186" i="2"/>
  <c r="K186" i="2"/>
  <c r="M184" i="2"/>
  <c r="L183" i="2"/>
  <c r="L182" i="2" s="1"/>
  <c r="K183" i="2"/>
  <c r="K182" i="2" s="1"/>
  <c r="M181" i="2"/>
  <c r="L180" i="2"/>
  <c r="L179" i="2" s="1"/>
  <c r="K180" i="2"/>
  <c r="K179" i="2" s="1"/>
  <c r="M178" i="2"/>
  <c r="L177" i="2"/>
  <c r="M177" i="2" s="1"/>
  <c r="K177" i="2"/>
  <c r="M176" i="2"/>
  <c r="L175" i="2"/>
  <c r="K175" i="2"/>
  <c r="M164" i="2"/>
  <c r="M163" i="2"/>
  <c r="L162" i="2"/>
  <c r="K162" i="2"/>
  <c r="M161" i="2"/>
  <c r="M160" i="2"/>
  <c r="M159" i="2"/>
  <c r="M158" i="2"/>
  <c r="L157" i="2"/>
  <c r="M157" i="2" s="1"/>
  <c r="K157" i="2"/>
  <c r="M156" i="2"/>
  <c r="M155" i="2"/>
  <c r="L154" i="2"/>
  <c r="M154" i="2" s="1"/>
  <c r="K154" i="2"/>
  <c r="M153" i="2"/>
  <c r="L152" i="2"/>
  <c r="K152" i="2"/>
  <c r="M150" i="2"/>
  <c r="L149" i="2"/>
  <c r="K149" i="2"/>
  <c r="M149" i="2" s="1"/>
  <c r="M148" i="2"/>
  <c r="L147" i="2"/>
  <c r="K147" i="2"/>
  <c r="M146" i="2"/>
  <c r="L145" i="2"/>
  <c r="K145" i="2"/>
  <c r="M144" i="2"/>
  <c r="L143" i="2"/>
  <c r="K143" i="2"/>
  <c r="M142" i="2"/>
  <c r="L141" i="2"/>
  <c r="K141" i="2"/>
  <c r="M141" i="2" s="1"/>
  <c r="M140" i="2"/>
  <c r="L139" i="2"/>
  <c r="K139" i="2"/>
  <c r="M138" i="2"/>
  <c r="L137" i="2"/>
  <c r="K137" i="2"/>
  <c r="M136" i="2"/>
  <c r="L135" i="2"/>
  <c r="K135" i="2"/>
  <c r="M134" i="2"/>
  <c r="L133" i="2"/>
  <c r="K133" i="2"/>
  <c r="M133" i="2" s="1"/>
  <c r="M132" i="2"/>
  <c r="L131" i="2"/>
  <c r="K131" i="2"/>
  <c r="M130" i="2"/>
  <c r="L129" i="2"/>
  <c r="K129" i="2"/>
  <c r="M128" i="2"/>
  <c r="L127" i="2"/>
  <c r="K127" i="2"/>
  <c r="M126" i="2"/>
  <c r="M125" i="2"/>
  <c r="M124" i="2"/>
  <c r="M123" i="2"/>
  <c r="L122" i="2"/>
  <c r="K122" i="2"/>
  <c r="M122" i="2" s="1"/>
  <c r="M121" i="2"/>
  <c r="L120" i="2"/>
  <c r="K120" i="2"/>
  <c r="M119" i="2"/>
  <c r="L118" i="2"/>
  <c r="K118" i="2"/>
  <c r="M117" i="2"/>
  <c r="L116" i="2"/>
  <c r="K116" i="2"/>
  <c r="M116" i="2" s="1"/>
  <c r="M115" i="2"/>
  <c r="M114" i="2"/>
  <c r="L113" i="2"/>
  <c r="K113" i="2"/>
  <c r="M113" i="2" s="1"/>
  <c r="M112" i="2"/>
  <c r="L111" i="2"/>
  <c r="K111" i="2"/>
  <c r="M110" i="2"/>
  <c r="L109" i="2"/>
  <c r="K109" i="2"/>
  <c r="M100" i="2"/>
  <c r="M99" i="2"/>
  <c r="L99" i="2"/>
  <c r="K99" i="2"/>
  <c r="M98" i="2"/>
  <c r="M97" i="2"/>
  <c r="L97" i="2"/>
  <c r="K97" i="2"/>
  <c r="L96" i="2"/>
  <c r="K96" i="2"/>
  <c r="K95" i="2" s="1"/>
  <c r="M94" i="2"/>
  <c r="L93" i="2"/>
  <c r="L92" i="2" s="1"/>
  <c r="L91" i="2" s="1"/>
  <c r="K93" i="2"/>
  <c r="K92" i="2" s="1"/>
  <c r="M88" i="2"/>
  <c r="M87" i="2"/>
  <c r="L86" i="2"/>
  <c r="K86" i="2"/>
  <c r="M85" i="2"/>
  <c r="M84" i="2"/>
  <c r="L83" i="2"/>
  <c r="K83" i="2"/>
  <c r="M82" i="2"/>
  <c r="L81" i="2"/>
  <c r="K81" i="2"/>
  <c r="M80" i="2"/>
  <c r="M79" i="2"/>
  <c r="L78" i="2"/>
  <c r="K78" i="2"/>
  <c r="M77" i="2"/>
  <c r="L76" i="2"/>
  <c r="K76" i="2"/>
  <c r="M75" i="2"/>
  <c r="L74" i="2"/>
  <c r="K74" i="2"/>
  <c r="M73" i="2"/>
  <c r="L72" i="2"/>
  <c r="K72" i="2"/>
  <c r="M71" i="2"/>
  <c r="L70" i="2"/>
  <c r="K70" i="2"/>
  <c r="L65" i="2"/>
  <c r="K65" i="2"/>
  <c r="M68" i="2"/>
  <c r="M64" i="2"/>
  <c r="M54" i="2"/>
  <c r="L53" i="2"/>
  <c r="L52" i="2" s="1"/>
  <c r="K53" i="2"/>
  <c r="K52" i="2" s="1"/>
  <c r="M51" i="2"/>
  <c r="L50" i="2"/>
  <c r="K50" i="2"/>
  <c r="M49" i="2"/>
  <c r="L48" i="2"/>
  <c r="K48" i="2"/>
  <c r="M46" i="2"/>
  <c r="L45" i="2"/>
  <c r="L44" i="2" s="1"/>
  <c r="K45" i="2"/>
  <c r="K44" i="2" s="1"/>
  <c r="M41" i="2"/>
  <c r="L40" i="2"/>
  <c r="L39" i="2" s="1"/>
  <c r="K40" i="2"/>
  <c r="K39" i="2" s="1"/>
  <c r="M31" i="2"/>
  <c r="M30" i="2"/>
  <c r="M29" i="2"/>
  <c r="L28" i="2"/>
  <c r="K28" i="2"/>
  <c r="K27" i="2" s="1"/>
  <c r="K26" i="2" s="1"/>
  <c r="M25" i="2"/>
  <c r="L24" i="2"/>
  <c r="M24" i="2" s="1"/>
  <c r="K24" i="2"/>
  <c r="K23" i="2" s="1"/>
  <c r="M22" i="2"/>
  <c r="L21" i="2"/>
  <c r="K21" i="2"/>
  <c r="K20" i="2" s="1"/>
  <c r="M19" i="2"/>
  <c r="L18" i="2"/>
  <c r="L17" i="2" s="1"/>
  <c r="K18" i="2"/>
  <c r="K498" i="2"/>
  <c r="L498" i="2"/>
  <c r="L400" i="2"/>
  <c r="K400" i="2"/>
  <c r="M399" i="2"/>
  <c r="L398" i="2"/>
  <c r="K398" i="2"/>
  <c r="M395" i="2"/>
  <c r="L394" i="2"/>
  <c r="M394" i="2" s="1"/>
  <c r="K394" i="2"/>
  <c r="M389" i="2"/>
  <c r="L388" i="2"/>
  <c r="L387" i="2" s="1"/>
  <c r="K388" i="2"/>
  <c r="K387" i="2" s="1"/>
  <c r="M206" i="2"/>
  <c r="L205" i="2"/>
  <c r="K205" i="2"/>
  <c r="M204" i="2"/>
  <c r="L203" i="2"/>
  <c r="L202" i="2" s="1"/>
  <c r="K203" i="2"/>
  <c r="K166" i="2"/>
  <c r="L166" i="2"/>
  <c r="M167" i="2"/>
  <c r="K168" i="2"/>
  <c r="L168" i="2"/>
  <c r="M169" i="2"/>
  <c r="K170" i="2"/>
  <c r="L170" i="2"/>
  <c r="M171" i="2"/>
  <c r="K172" i="2"/>
  <c r="L172" i="2"/>
  <c r="M173" i="2"/>
  <c r="M174" i="2"/>
  <c r="M103" i="2"/>
  <c r="K102" i="2"/>
  <c r="L102" i="2"/>
  <c r="L60" i="2"/>
  <c r="K60" i="2"/>
  <c r="M505" i="2"/>
  <c r="L504" i="2"/>
  <c r="K504" i="2"/>
  <c r="L502" i="2"/>
  <c r="M502" i="2" s="1"/>
  <c r="K502" i="2"/>
  <c r="M501" i="2"/>
  <c r="L500" i="2"/>
  <c r="K500" i="2"/>
  <c r="L63" i="2"/>
  <c r="M63" i="2" s="1"/>
  <c r="K63" i="2"/>
  <c r="K57" i="2"/>
  <c r="L57" i="2"/>
  <c r="M58" i="2"/>
  <c r="M59" i="2"/>
  <c r="M62" i="2"/>
  <c r="M290" i="2" l="1"/>
  <c r="M466" i="2"/>
  <c r="M182" i="2"/>
  <c r="K407" i="2"/>
  <c r="M50" i="2"/>
  <c r="M96" i="2"/>
  <c r="M175" i="2"/>
  <c r="K217" i="2"/>
  <c r="M217" i="2" s="1"/>
  <c r="M230" i="2"/>
  <c r="L296" i="2"/>
  <c r="M296" i="2" s="1"/>
  <c r="M304" i="2"/>
  <c r="L362" i="2"/>
  <c r="M462" i="2"/>
  <c r="M504" i="2"/>
  <c r="M400" i="2"/>
  <c r="M48" i="2"/>
  <c r="M72" i="2"/>
  <c r="L108" i="2"/>
  <c r="M120" i="2"/>
  <c r="K238" i="2"/>
  <c r="M264" i="2"/>
  <c r="M291" i="2"/>
  <c r="M294" i="2"/>
  <c r="M332" i="2"/>
  <c r="M338" i="2"/>
  <c r="M353" i="2"/>
  <c r="M378" i="2"/>
  <c r="M382" i="2"/>
  <c r="M413" i="2"/>
  <c r="L429" i="2"/>
  <c r="M429" i="2" s="1"/>
  <c r="M434" i="2"/>
  <c r="K454" i="2"/>
  <c r="M454" i="2" s="1"/>
  <c r="M457" i="2"/>
  <c r="M460" i="2"/>
  <c r="M467" i="2"/>
  <c r="M479" i="2"/>
  <c r="K488" i="2"/>
  <c r="K47" i="2"/>
  <c r="M74" i="2"/>
  <c r="M162" i="2"/>
  <c r="M183" i="2"/>
  <c r="L257" i="2"/>
  <c r="L256" i="2" s="1"/>
  <c r="M320" i="2"/>
  <c r="M326" i="2"/>
  <c r="M436" i="2"/>
  <c r="M471" i="2"/>
  <c r="M481" i="2"/>
  <c r="M398" i="2"/>
  <c r="M118" i="2"/>
  <c r="K151" i="2"/>
  <c r="L185" i="2"/>
  <c r="L229" i="2"/>
  <c r="M229" i="2" s="1"/>
  <c r="K234" i="2"/>
  <c r="K233" i="2" s="1"/>
  <c r="M351" i="2"/>
  <c r="K426" i="2"/>
  <c r="K425" i="2" s="1"/>
  <c r="K483" i="2"/>
  <c r="K477" i="2" s="1"/>
  <c r="M490" i="2"/>
  <c r="L478" i="2"/>
  <c r="L492" i="2"/>
  <c r="M492" i="2" s="1"/>
  <c r="L425" i="2"/>
  <c r="L433" i="2"/>
  <c r="L459" i="2"/>
  <c r="M459" i="2" s="1"/>
  <c r="M416" i="2"/>
  <c r="K415" i="2"/>
  <c r="M415" i="2" s="1"/>
  <c r="M417" i="2"/>
  <c r="L421" i="2"/>
  <c r="M409" i="2"/>
  <c r="M410" i="2"/>
  <c r="L412" i="2"/>
  <c r="L381" i="2"/>
  <c r="M385" i="2"/>
  <c r="L373" i="2"/>
  <c r="M373" i="2" s="1"/>
  <c r="M362" i="2"/>
  <c r="M127" i="2"/>
  <c r="M135" i="2"/>
  <c r="M60" i="2"/>
  <c r="M168" i="2"/>
  <c r="M205" i="2"/>
  <c r="M28" i="2"/>
  <c r="M76" i="2"/>
  <c r="K108" i="2"/>
  <c r="M108" i="2" s="1"/>
  <c r="M131" i="2"/>
  <c r="M139" i="2"/>
  <c r="M147" i="2"/>
  <c r="M152" i="2"/>
  <c r="M215" i="2"/>
  <c r="M225" i="2"/>
  <c r="M244" i="2"/>
  <c r="K248" i="2"/>
  <c r="M262" i="2"/>
  <c r="L267" i="2"/>
  <c r="M267" i="2" s="1"/>
  <c r="M297" i="2"/>
  <c r="M360" i="2"/>
  <c r="M323" i="2"/>
  <c r="M348" i="2"/>
  <c r="M363" i="2"/>
  <c r="M366" i="2"/>
  <c r="M234" i="2"/>
  <c r="M240" i="2"/>
  <c r="L247" i="2"/>
  <c r="M247" i="2" s="1"/>
  <c r="M83" i="2"/>
  <c r="M143" i="2"/>
  <c r="M186" i="2"/>
  <c r="M109" i="2"/>
  <c r="M129" i="2"/>
  <c r="M137" i="2"/>
  <c r="M145" i="2"/>
  <c r="K185" i="2"/>
  <c r="M218" i="2"/>
  <c r="M335" i="2"/>
  <c r="L319" i="2"/>
  <c r="M319" i="2" s="1"/>
  <c r="K318" i="2"/>
  <c r="K317" i="2" s="1"/>
  <c r="M370" i="2"/>
  <c r="M359" i="2"/>
  <c r="M371" i="2"/>
  <c r="M306" i="2"/>
  <c r="K289" i="2"/>
  <c r="K288" i="2" s="1"/>
  <c r="M307" i="2"/>
  <c r="L289" i="2"/>
  <c r="K257" i="2"/>
  <c r="K256" i="2" s="1"/>
  <c r="M257" i="2"/>
  <c r="M260" i="2"/>
  <c r="L266" i="2"/>
  <c r="L252" i="2"/>
  <c r="L248" i="2"/>
  <c r="L239" i="2"/>
  <c r="L243" i="2"/>
  <c r="M243" i="2" s="1"/>
  <c r="L233" i="2"/>
  <c r="K232" i="2"/>
  <c r="L223" i="2"/>
  <c r="K213" i="2"/>
  <c r="L214" i="2"/>
  <c r="M188" i="2"/>
  <c r="M179" i="2"/>
  <c r="M180" i="2"/>
  <c r="L151" i="2"/>
  <c r="M151" i="2" s="1"/>
  <c r="M111" i="2"/>
  <c r="K91" i="2"/>
  <c r="M92" i="2"/>
  <c r="M93" i="2"/>
  <c r="L95" i="2"/>
  <c r="M172" i="2"/>
  <c r="K56" i="2"/>
  <c r="M170" i="2"/>
  <c r="K202" i="2"/>
  <c r="M202" i="2" s="1"/>
  <c r="M18" i="2"/>
  <c r="M21" i="2"/>
  <c r="M52" i="2"/>
  <c r="M166" i="2"/>
  <c r="M81" i="2"/>
  <c r="M86" i="2"/>
  <c r="L27" i="2"/>
  <c r="L38" i="2"/>
  <c r="L37" i="2" s="1"/>
  <c r="M53" i="2"/>
  <c r="M78" i="2"/>
  <c r="M70" i="2"/>
  <c r="M39" i="2"/>
  <c r="L56" i="2"/>
  <c r="K43" i="2"/>
  <c r="K42" i="2" s="1"/>
  <c r="M44" i="2"/>
  <c r="M45" i="2"/>
  <c r="L47" i="2"/>
  <c r="K38" i="2"/>
  <c r="M40" i="2"/>
  <c r="K17" i="2"/>
  <c r="L20" i="2"/>
  <c r="L23" i="2"/>
  <c r="M23" i="2" s="1"/>
  <c r="K497" i="2"/>
  <c r="K496" i="2" s="1"/>
  <c r="M498" i="2"/>
  <c r="L497" i="2"/>
  <c r="M57" i="2"/>
  <c r="M500" i="2"/>
  <c r="K165" i="2"/>
  <c r="M388" i="2"/>
  <c r="M387" i="2"/>
  <c r="M203" i="2"/>
  <c r="L165" i="2"/>
  <c r="M65" i="2"/>
  <c r="K201" i="2" l="1"/>
  <c r="K200" i="2" s="1"/>
  <c r="M483" i="2"/>
  <c r="M233" i="2"/>
  <c r="M185" i="2"/>
  <c r="M425" i="2"/>
  <c r="L488" i="2"/>
  <c r="M488" i="2" s="1"/>
  <c r="M426" i="2"/>
  <c r="K432" i="2"/>
  <c r="K424" i="2" s="1"/>
  <c r="M478" i="2"/>
  <c r="L477" i="2"/>
  <c r="M477" i="2" s="1"/>
  <c r="M433" i="2"/>
  <c r="L432" i="2"/>
  <c r="M421" i="2"/>
  <c r="L420" i="2"/>
  <c r="M420" i="2" s="1"/>
  <c r="L408" i="2"/>
  <c r="M412" i="2"/>
  <c r="M381" i="2"/>
  <c r="L380" i="2"/>
  <c r="M380" i="2" s="1"/>
  <c r="M248" i="2"/>
  <c r="L107" i="2"/>
  <c r="L106" i="2" s="1"/>
  <c r="L318" i="2"/>
  <c r="M318" i="2" s="1"/>
  <c r="M289" i="2"/>
  <c r="L288" i="2"/>
  <c r="M288" i="2" s="1"/>
  <c r="K255" i="2"/>
  <c r="M256" i="2"/>
  <c r="M266" i="2"/>
  <c r="L255" i="2"/>
  <c r="M252" i="2"/>
  <c r="L251" i="2"/>
  <c r="M251" i="2" s="1"/>
  <c r="M239" i="2"/>
  <c r="L238" i="2"/>
  <c r="M238" i="2" s="1"/>
  <c r="M223" i="2"/>
  <c r="L222" i="2"/>
  <c r="M222" i="2" s="1"/>
  <c r="M214" i="2"/>
  <c r="L213" i="2"/>
  <c r="M213" i="2" s="1"/>
  <c r="K90" i="2"/>
  <c r="M91" i="2"/>
  <c r="M95" i="2"/>
  <c r="L90" i="2"/>
  <c r="M27" i="2"/>
  <c r="L26" i="2"/>
  <c r="M26" i="2" s="1"/>
  <c r="M47" i="2"/>
  <c r="L43" i="2"/>
  <c r="M38" i="2"/>
  <c r="K37" i="2"/>
  <c r="M37" i="2" s="1"/>
  <c r="M20" i="2"/>
  <c r="L16" i="2"/>
  <c r="K16" i="2"/>
  <c r="K15" i="2" s="1"/>
  <c r="M17" i="2"/>
  <c r="L496" i="2"/>
  <c r="M496" i="2" s="1"/>
  <c r="M497" i="2"/>
  <c r="K476" i="2"/>
  <c r="M165" i="2"/>
  <c r="L201" i="2"/>
  <c r="M408" i="2" l="1"/>
  <c r="L407" i="2"/>
  <c r="L424" i="2"/>
  <c r="M424" i="2" s="1"/>
  <c r="M432" i="2"/>
  <c r="M407" i="2"/>
  <c r="L317" i="2"/>
  <c r="M317" i="2" s="1"/>
  <c r="M255" i="2"/>
  <c r="L232" i="2"/>
  <c r="M232" i="2" s="1"/>
  <c r="M90" i="2"/>
  <c r="M43" i="2"/>
  <c r="L42" i="2"/>
  <c r="M42" i="2" s="1"/>
  <c r="M16" i="2"/>
  <c r="L15" i="2"/>
  <c r="M15" i="2" s="1"/>
  <c r="L200" i="2"/>
  <c r="M200" i="2" s="1"/>
  <c r="M201" i="2"/>
  <c r="L476" i="2"/>
  <c r="M476" i="2" s="1"/>
  <c r="L470" i="2" l="1"/>
  <c r="K470" i="2"/>
  <c r="K507" i="2"/>
  <c r="K506" i="2" s="1"/>
  <c r="L507" i="2"/>
  <c r="L506" i="2" s="1"/>
  <c r="L310" i="2"/>
  <c r="K310" i="2"/>
  <c r="M311" i="2"/>
  <c r="M506" i="2" l="1"/>
  <c r="M310" i="2"/>
  <c r="K469" i="2"/>
  <c r="M507" i="2"/>
  <c r="L469" i="2" l="1"/>
  <c r="M470" i="2"/>
  <c r="M469" i="2" l="1"/>
  <c r="K193" i="2"/>
  <c r="K192" i="2" s="1"/>
  <c r="K191" i="2" s="1"/>
  <c r="K190" i="2" s="1"/>
  <c r="L193" i="2"/>
  <c r="L192" i="2" s="1"/>
  <c r="M194" i="2"/>
  <c r="K198" i="2"/>
  <c r="K197" i="2" s="1"/>
  <c r="L198" i="2"/>
  <c r="M199" i="2"/>
  <c r="K208" i="2"/>
  <c r="K207" i="2" s="1"/>
  <c r="L208" i="2"/>
  <c r="L207" i="2" s="1"/>
  <c r="M209" i="2"/>
  <c r="M210" i="2"/>
  <c r="M510" i="2"/>
  <c r="M509" i="2"/>
  <c r="M508" i="2"/>
  <c r="M406" i="2"/>
  <c r="M397" i="2"/>
  <c r="M315" i="2"/>
  <c r="M314" i="2"/>
  <c r="M313" i="2"/>
  <c r="M287" i="2"/>
  <c r="M281" i="2"/>
  <c r="M280" i="2"/>
  <c r="M279" i="2"/>
  <c r="M104" i="2"/>
  <c r="M69" i="2"/>
  <c r="M67" i="2"/>
  <c r="M66" i="2"/>
  <c r="M36" i="2"/>
  <c r="M14" i="2"/>
  <c r="L405" i="2"/>
  <c r="L404" i="2" s="1"/>
  <c r="L403" i="2" s="1"/>
  <c r="L402" i="2" s="1"/>
  <c r="L396" i="2"/>
  <c r="L393" i="2" s="1"/>
  <c r="L312" i="2"/>
  <c r="L309" i="2" s="1"/>
  <c r="L286" i="2"/>
  <c r="L278" i="2"/>
  <c r="L277" i="2" s="1"/>
  <c r="L275" i="2"/>
  <c r="L228" i="2"/>
  <c r="L227" i="2" s="1"/>
  <c r="L35" i="2"/>
  <c r="L34" i="2" s="1"/>
  <c r="L33" i="2" s="1"/>
  <c r="L32" i="2" s="1"/>
  <c r="L13" i="2"/>
  <c r="L12" i="2" s="1"/>
  <c r="L11" i="2" s="1"/>
  <c r="L10" i="2" s="1"/>
  <c r="K405" i="2"/>
  <c r="K404" i="2" s="1"/>
  <c r="K403" i="2" s="1"/>
  <c r="K402" i="2" s="1"/>
  <c r="K396" i="2"/>
  <c r="K312" i="2"/>
  <c r="K309" i="2" s="1"/>
  <c r="K286" i="2"/>
  <c r="K285" i="2" s="1"/>
  <c r="K284" i="2" s="1"/>
  <c r="K283" i="2" s="1"/>
  <c r="K278" i="2"/>
  <c r="K277" i="2" s="1"/>
  <c r="K275" i="2"/>
  <c r="K274" i="2" s="1"/>
  <c r="K273" i="2" s="1"/>
  <c r="K272" i="2" s="1"/>
  <c r="K228" i="2"/>
  <c r="K227" i="2" s="1"/>
  <c r="K101" i="2"/>
  <c r="K35" i="2"/>
  <c r="K34" i="2" s="1"/>
  <c r="K33" i="2" s="1"/>
  <c r="K32" i="2" s="1"/>
  <c r="K13" i="2"/>
  <c r="K393" i="2" l="1"/>
  <c r="K392" i="2" s="1"/>
  <c r="K391" i="2" s="1"/>
  <c r="L392" i="2"/>
  <c r="M207" i="2"/>
  <c r="M13" i="2"/>
  <c r="M193" i="2"/>
  <c r="M275" i="2"/>
  <c r="M208" i="2"/>
  <c r="K196" i="2"/>
  <c r="K195" i="2" s="1"/>
  <c r="M198" i="2"/>
  <c r="M192" i="2"/>
  <c r="L197" i="2"/>
  <c r="M197" i="2" s="1"/>
  <c r="L191" i="2"/>
  <c r="L196" i="2"/>
  <c r="K89" i="2"/>
  <c r="K12" i="2"/>
  <c r="K11" i="2" s="1"/>
  <c r="K10" i="2" s="1"/>
  <c r="L212" i="2"/>
  <c r="M32" i="2"/>
  <c r="M102" i="2"/>
  <c r="M286" i="2"/>
  <c r="M309" i="2"/>
  <c r="M227" i="2"/>
  <c r="M277" i="2"/>
  <c r="M402" i="2"/>
  <c r="L274" i="2"/>
  <c r="M35" i="2"/>
  <c r="M228" i="2"/>
  <c r="M312" i="2"/>
  <c r="M396" i="2"/>
  <c r="M404" i="2"/>
  <c r="K55" i="2"/>
  <c r="K212" i="2"/>
  <c r="L101" i="2"/>
  <c r="M101" i="2" s="1"/>
  <c r="L285" i="2"/>
  <c r="M34" i="2"/>
  <c r="M403" i="2"/>
  <c r="M33" i="2"/>
  <c r="M278" i="2"/>
  <c r="M405" i="2"/>
  <c r="M11" i="2" l="1"/>
  <c r="M10" i="2"/>
  <c r="K9" i="2"/>
  <c r="M393" i="2"/>
  <c r="L391" i="2"/>
  <c r="M391" i="2" s="1"/>
  <c r="M392" i="2"/>
  <c r="K390" i="2"/>
  <c r="M12" i="2"/>
  <c r="K107" i="2"/>
  <c r="K106" i="2" s="1"/>
  <c r="K105" i="2" s="1"/>
  <c r="K211" i="2"/>
  <c r="M212" i="2"/>
  <c r="L195" i="2"/>
  <c r="M195" i="2" s="1"/>
  <c r="M196" i="2"/>
  <c r="L190" i="2"/>
  <c r="M190" i="2" s="1"/>
  <c r="M191" i="2"/>
  <c r="L284" i="2"/>
  <c r="M285" i="2"/>
  <c r="L316" i="2"/>
  <c r="L55" i="2"/>
  <c r="M56" i="2"/>
  <c r="M274" i="2"/>
  <c r="L273" i="2"/>
  <c r="K282" i="2"/>
  <c r="M55" i="2" l="1"/>
  <c r="L9" i="2"/>
  <c r="M107" i="2"/>
  <c r="K316" i="2"/>
  <c r="L89" i="2"/>
  <c r="M89" i="2" s="1"/>
  <c r="L283" i="2"/>
  <c r="M283" i="2" s="1"/>
  <c r="M284" i="2"/>
  <c r="L272" i="2"/>
  <c r="M272" i="2" s="1"/>
  <c r="M273" i="2"/>
  <c r="M106" i="2" l="1"/>
  <c r="L105" i="2"/>
  <c r="M105" i="2" s="1"/>
  <c r="L390" i="2"/>
  <c r="M390" i="2" s="1"/>
  <c r="K511" i="2"/>
  <c r="M316" i="2"/>
  <c r="L211" i="2"/>
  <c r="M211" i="2" s="1"/>
  <c r="L282" i="2"/>
  <c r="M282" i="2" s="1"/>
  <c r="L511" i="2" l="1"/>
  <c r="M511" i="2" s="1"/>
  <c r="M9" i="2"/>
</calcChain>
</file>

<file path=xl/sharedStrings.xml><?xml version="1.0" encoding="utf-8"?>
<sst xmlns="http://schemas.openxmlformats.org/spreadsheetml/2006/main" count="1030" uniqueCount="534">
  <si>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</si>
  <si>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</si>
  <si>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</si>
  <si>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</si>
  <si>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</si>
  <si>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</si>
  <si>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Межбюджетные трансферты</t>
  </si>
  <si>
    <t>Центральный аппарат</t>
  </si>
  <si>
    <t>Непрограммные расходы</t>
  </si>
  <si>
    <t>1215902</t>
  </si>
  <si>
    <t>1210000</t>
  </si>
  <si>
    <t>1200000</t>
  </si>
  <si>
    <t>0837143</t>
  </si>
  <si>
    <t>0817140</t>
  </si>
  <si>
    <t>0810000</t>
  </si>
  <si>
    <t>0800000</t>
  </si>
  <si>
    <t>0317304</t>
  </si>
  <si>
    <t>0317089</t>
  </si>
  <si>
    <t>0317087</t>
  </si>
  <si>
    <t>0317086</t>
  </si>
  <si>
    <t>0317084</t>
  </si>
  <si>
    <t>0317075</t>
  </si>
  <si>
    <t>0317074</t>
  </si>
  <si>
    <t>0315250</t>
  </si>
  <si>
    <t>0315220</t>
  </si>
  <si>
    <t>0310000</t>
  </si>
  <si>
    <t>0300000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</si>
  <si>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</si>
  <si>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</si>
  <si>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</si>
  <si>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</si>
  <si>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</si>
  <si>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</si>
  <si>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</si>
  <si>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</si>
  <si>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</si>
  <si>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Субвенция на освобождение от оплаты стоимости проезда детей из многодетных семей, обучающихся в общеобразовательных учреждениях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</si>
  <si>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</si>
  <si>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</si>
  <si>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</si>
  <si>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</si>
  <si>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</si>
  <si>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</si>
  <si>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Мероприятия в области образования</t>
  </si>
  <si>
    <t>Обеспечение деятельности прочих учреждений образования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</si>
  <si>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</si>
  <si>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</si>
  <si>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</si>
  <si>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</si>
  <si>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</si>
  <si>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</si>
  <si>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</si>
  <si>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</si>
  <si>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</si>
  <si>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</si>
  <si>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</si>
  <si>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</si>
  <si>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 xml:space="preserve">Муниципальная программа «Экономическое развитие и инновационная экономика Гаврилов-Ямского муниципального района» </t>
  </si>
  <si>
    <t>Расходы на содействие развитию малого и среднего предпринимательства</t>
  </si>
  <si>
    <t>Муниципальная программа «Информационное общество в Гаврилов-Ямском муниципальном районе»</t>
  </si>
  <si>
    <t>Муниципальная программа «Развитие дорожного хозяйства и транспорта в Гаврилов-Ямском муниципальном районе»</t>
  </si>
  <si>
    <t>Муниципальная программа «Развитие сельского хозяйства в Гаврилов-Ямском муниципальном районе»</t>
  </si>
  <si>
    <t>Мероприятия, направленные на закрепление молодых специалистов, работающих в сельхозпредприятиях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</si>
  <si>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</si>
  <si>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</si>
  <si>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</si>
  <si>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</si>
  <si>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Обеспечение деятельности учреждений в области молодежной политики</t>
  </si>
  <si>
    <t>Капитальные вложения в объекты недвижимого имущества государственной (муниципальной) собственности</t>
  </si>
  <si>
    <r>
      <t xml:space="preserve">Межбюджетные трансферты </t>
    </r>
    <r>
      <rPr>
        <sz val="12"/>
        <color theme="1"/>
        <rFont val="Times New Roman"/>
        <family val="1"/>
        <charset val="204"/>
      </rPr>
      <t>на содержание межпоселенческих дорог</t>
    </r>
  </si>
  <si>
    <t>Выполнение других обязательств государства</t>
  </si>
  <si>
    <t>02.0.00.00000</t>
  </si>
  <si>
    <t>Расходы на организацию образовательного процесса в муниципальных образовательных учреждениях</t>
  </si>
  <si>
    <t>Расходы на обеспечение бесплатным питанием обучающихся муниципальных образовательных организаций</t>
  </si>
  <si>
    <t>Содержание муниципальных образовательных организаций для детей-сирот и детей, оставшихся без попечения родителей, и на предоставление социальных гарантий их воспитанникам</t>
  </si>
  <si>
    <t>Организация охраны семьи и детства учреждениями сферы образования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</si>
  <si>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</si>
  <si>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>Расходы на государственную поддержку опеки и попечительства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</si>
  <si>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</si>
  <si>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</si>
  <si>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Расходы на компенсацию части расходов на приобретение путевки в организации отдыха детей и их оздоровления</t>
  </si>
  <si>
    <t>Расходы на обеспечение деятельности органов опеки и попечительства</t>
  </si>
  <si>
    <t>02.2.00.00000</t>
  </si>
  <si>
    <t>02.2.01.00000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</si>
  <si>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</si>
  <si>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</si>
  <si>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</si>
  <si>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</si>
  <si>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Осуществление ежегодной денежной выплаты лицам, награжденным нагрудным знаком «Почетный донор России», за счет средств федерального бюджета</t>
  </si>
  <si>
    <t>03.1.01.52200</t>
  </si>
  <si>
    <t>Оплата жилищно-коммунальных услуг отдельным категориям граждан за счет средств федерального бюджета</t>
  </si>
  <si>
    <t>03.1.01.52500</t>
  </si>
  <si>
    <t>Расходы на предоставление гражданам субсидий на оплату жилого помещения и коммунальных услуг</t>
  </si>
  <si>
    <t xml:space="preserve">Социальная поддержка отдельных категорий граждан в  части  ежемесячной  денежной  выплаты  ветеранам  труда, труженикам  тыла,  реабилитированным  лицам </t>
  </si>
  <si>
    <t>Оплата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</si>
  <si>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Денежные  выплаты  населению</t>
  </si>
  <si>
    <t>Расходы  на  обеспечение  деятельности органов  местного  самоуправления  в сфере  социальной защиты  населения</t>
  </si>
  <si>
    <t>Социальная поддержка отдельным категориям граждан в части ежемесячного пособия на ребенка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</si>
  <si>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</si>
  <si>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</si>
  <si>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</si>
  <si>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</si>
  <si>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</si>
  <si>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</si>
  <si>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Кадровое, информационное  и  организационное  обеспечение  реализации программы</t>
  </si>
  <si>
    <t>03.1.05.00000</t>
  </si>
  <si>
    <t>Мероприятия  в  области  социальной  политики</t>
  </si>
  <si>
    <t>03.1.05.12290</t>
  </si>
  <si>
    <t>03.2.00.00000</t>
  </si>
  <si>
    <t>03.2.01.00000</t>
  </si>
  <si>
    <t>03.2.01.10240</t>
  </si>
  <si>
    <t>03.3.00.00000</t>
  </si>
  <si>
    <t>08.0.00.00000</t>
  </si>
  <si>
    <t>10.0.00.00000</t>
  </si>
  <si>
    <t>10.1.00.00000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</si>
  <si>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</si>
  <si>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</si>
  <si>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</si>
  <si>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</si>
  <si>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13.0.00.00000</t>
  </si>
  <si>
    <t>13.1.00.00000</t>
  </si>
  <si>
    <t>Мероприятия  в  области  физической  культуры  и  спорта.</t>
  </si>
  <si>
    <r>
      <t>14</t>
    </r>
    <r>
      <rPr>
        <b/>
        <sz val="12"/>
        <color rgb="FF000000"/>
        <rFont val="Times New Roman"/>
        <family val="1"/>
        <charset val="204"/>
      </rPr>
      <t>.0.00.00000</t>
    </r>
  </si>
  <si>
    <t>14.1.00.00000</t>
  </si>
  <si>
    <t>14.1.01.00000</t>
  </si>
  <si>
    <t>Расходы на реализацию мероприятий по строительству и реконструкции объектов теплоснабжения и газификации</t>
  </si>
  <si>
    <t>14.1.01.10060</t>
  </si>
  <si>
    <t>14.2.00.00000</t>
  </si>
  <si>
    <t>15.0.00.00000</t>
  </si>
  <si>
    <t>23.0.00.00000</t>
  </si>
  <si>
    <t>24.0.00.00000</t>
  </si>
  <si>
    <t>24.1.00.00000</t>
  </si>
  <si>
    <t>24.1.01.00000</t>
  </si>
  <si>
    <t>24.1.01.10270</t>
  </si>
  <si>
    <t>24.2.00.00000</t>
  </si>
  <si>
    <t>25.0.00.00000</t>
  </si>
  <si>
    <t>25.1.00.00000</t>
  </si>
  <si>
    <t>25.1.01.00000</t>
  </si>
  <si>
    <t>25.1.01.10100</t>
  </si>
  <si>
    <t>Содействие  в  развитии  АПК, пищевой  и  перерабатывающей  промышленности  Гаврилов-Ямского  муниципального  района</t>
  </si>
  <si>
    <t>25.1.02.00000</t>
  </si>
  <si>
    <t>Расходы  на  реализацию  мероприятий  в  рамках  предоставления  субсидий  сельскохозяйственным  товаропроизводителям</t>
  </si>
  <si>
    <t>30.0.00.00000</t>
  </si>
  <si>
    <t>30.1.00.00000</t>
  </si>
  <si>
    <t>30.1.01.00000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</si>
  <si>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</si>
  <si>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</si>
  <si>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</si>
  <si>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36.1.00.00000</t>
  </si>
  <si>
    <t>36.2.00.00000</t>
  </si>
  <si>
    <t>50.0.00.00000</t>
  </si>
  <si>
    <t>50.0.00.10260</t>
  </si>
  <si>
    <t>50.0.00.10990</t>
  </si>
  <si>
    <t>50.0.00.11010</t>
  </si>
  <si>
    <t>50.0.00.11020</t>
  </si>
  <si>
    <t>50.0.00.11030</t>
  </si>
  <si>
    <t>Главный распоря-дитель</t>
  </si>
  <si>
    <t>Администрация Гаврилов-Ямского муниципального района</t>
  </si>
  <si>
    <t>Управление финансов администрации Гаврилов-Ямского муниципального района</t>
  </si>
  <si>
    <t>Управление образования администрации Гаврилов-Ямского муниципального района</t>
  </si>
  <si>
    <t>Управление жилищно-куммунального хозяйства, капитального строительства и природопользования администрации Гаврилов-Ямского муниципального района</t>
  </si>
  <si>
    <t>Управление по архитекруре, градостроительству, имущественным и земельным отношениям администрации Гаврилов-Ямского муниципального района</t>
  </si>
  <si>
    <t>Управление социальной защиты населения и трула администрации Гаврилов-Ямского муниципального района</t>
  </si>
  <si>
    <t>Управление культуры, туризма, спорта и молодежной политики Администрации Гаврилов-Ямского муниципального района</t>
  </si>
  <si>
    <t>08.2.00.00000</t>
  </si>
  <si>
    <t>08.2.01.00000</t>
  </si>
  <si>
    <t>08.2.01.10230</t>
  </si>
  <si>
    <t>Муниципальная программа «Охрана окружающей среды Гаврилов-Ямского муниципального района»</t>
  </si>
  <si>
    <t>12.0.00.00000</t>
  </si>
  <si>
    <t>12.1.00.00000</t>
  </si>
  <si>
    <t>Субвенция на частичную оплату стоимости путевки в организации отдыха детей и их оздоровления</t>
  </si>
  <si>
    <t xml:space="preserve"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</t>
  </si>
  <si>
    <t xml:space="preserve">Муниципальная целевая программа «Поддержка и развитие малого и среднего предпринимательства Гаврилов-Ямского муниципального района» 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</si>
  <si>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</si>
  <si>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 xml:space="preserve">Муниципальная целевая программа «Повышение безопасности дорожного движения в Гаврилов-Ямском муниципальном районе» </t>
  </si>
  <si>
    <t>Муниципальная целевая программа «Развитие водоснабжения, водоотведения и очистки сточных вод Гаврилов-Ямского муниципального района»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</si>
  <si>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района» </t>
  </si>
  <si>
    <t xml:space="preserve"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</si>
  <si>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</si>
  <si>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</si>
  <si>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Обеспечение деятельности прочих учреждений культуры</t>
  </si>
  <si>
    <t>02.2.02.00000</t>
  </si>
  <si>
    <t>Расходы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</si>
  <si>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</si>
  <si>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</t>
  </si>
  <si>
    <t>03.1.01.R4620</t>
  </si>
  <si>
    <t>Субсидия на выполнение мероприятий по обеспечению бесперебойного предоставления коммунальных услуг потребителям</t>
  </si>
  <si>
    <t xml:space="preserve">                                                                                                   к решению Собрания представителей</t>
  </si>
  <si>
    <t>Обеспечение предоставления услуг по дошкольному образованию детей в дошкольных образовательных учреждениях</t>
  </si>
  <si>
    <t>Расходы на оздоровление и отдых детей на территории Гаврилов-Ямского муниципального района</t>
  </si>
  <si>
    <t xml:space="preserve">Муниципальная целевая программа «Охрана окружающей среды на территории Гаврилов-Ямского муниципального района» </t>
  </si>
  <si>
    <t>Расходы на реализацию мероприятий по охране окружающей среды</t>
  </si>
  <si>
    <t>Субвенция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</si>
  <si>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50.0.00.51200</t>
  </si>
  <si>
    <t>Оказание мер социальной поддержки за счет средств муниципального района</t>
  </si>
  <si>
    <t>03.1.01.12350</t>
  </si>
  <si>
    <t>Содействие развитию гражданственности, социальной зрелости молодых граждан</t>
  </si>
  <si>
    <t>23.1.00.00000</t>
  </si>
  <si>
    <t>23.1.01.00000</t>
  </si>
  <si>
    <t>23.1.01.10110</t>
  </si>
  <si>
    <t>Расходы на повышение оплаты труда отдельных категорий работников муниципальных учреждений в сфере образования</t>
  </si>
  <si>
    <t>Расходы на повышение оплаты труда работников муниципальных учреждений в сфере культуры</t>
  </si>
  <si>
    <t>Субсидия юридическим лицам, индивидуальным предпринимателям и физическим лицам, осуществляющим пассажирские перевозки, на возмещение затрат, возникающих в результате оказания траспортных услуг</t>
  </si>
  <si>
    <t>25.1.02.74450</t>
  </si>
  <si>
    <t>50.0.00.80190</t>
  </si>
  <si>
    <t>50.0.00.80200</t>
  </si>
  <si>
    <t>Расходы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</si>
  <si>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03.1.01.70740</t>
  </si>
  <si>
    <t>03.1.01.70750</t>
  </si>
  <si>
    <t>03.1.01.70840</t>
  </si>
  <si>
    <t>03.1.01.70860</t>
  </si>
  <si>
    <t>03.1.01.70870</t>
  </si>
  <si>
    <t>03.1.01.73040</t>
  </si>
  <si>
    <t>03.1.01.75490</t>
  </si>
  <si>
    <t>03.1.03.70890</t>
  </si>
  <si>
    <t>03.1.02.70850</t>
  </si>
  <si>
    <t>24.1.01.12440</t>
  </si>
  <si>
    <t>Расходы по обеспечению персонифицированного финансирования дополнительного образования детей</t>
  </si>
  <si>
    <t>Муниципальная программа «Энергоэффективность в Гаврилов-Ямском муниципальном районе»</t>
  </si>
  <si>
    <t>Расходы на финансирование дорожного хозяйства</t>
  </si>
  <si>
    <t>24.1.01.10040</t>
  </si>
  <si>
    <t>Организация и проведение районных культурно-массовых мероприятий</t>
  </si>
  <si>
    <t>Расходы на организацию и проведение районных культурно-массовых мероприятий</t>
  </si>
  <si>
    <t>11.1.02.00000</t>
  </si>
  <si>
    <t>24.1.01.72440</t>
  </si>
  <si>
    <t>Мероприятия на реализацию регионального проекта "Финансовая поддержка семей при рождении детей"</t>
  </si>
  <si>
    <t>Ежемесячная денежная выплата, назначаемая в случае рождения третьего ребенка или последующих детей до достижения ребенком возраста трех лет</t>
  </si>
  <si>
    <t>Осуществление переданных полномочий РФ по назначению и осуществлению ежемесячной выплаты в связи с рождением (усыновлением) первого ребенка</t>
  </si>
  <si>
    <t>03.1.P1.00000</t>
  </si>
  <si>
    <t>03.1.P1.50840</t>
  </si>
  <si>
    <t>03.1.P1.55730</t>
  </si>
  <si>
    <t>Расходы, связанные с деятельностью органов местного самоуправления</t>
  </si>
  <si>
    <t>50.0.00.11040</t>
  </si>
  <si>
    <t>Муниципальная целевая программа "Профилактика терроризма и экстремизма в Гаврилов-Ямском муниципальном районе"</t>
  </si>
  <si>
    <t>Осуществление меропритяий по профилактике экстремизма</t>
  </si>
  <si>
    <t>Мероприятия по профилактике экстремизма в сферах образования, культуры и социальной политики</t>
  </si>
  <si>
    <t>08.4.00.00000</t>
  </si>
  <si>
    <t>08.4.01.00000</t>
  </si>
  <si>
    <t>08.4.01.12320</t>
  </si>
  <si>
    <t>Формирование безопасного поведения участников дорожного движения, в т.ч. предупреждение детского дорожно-транспортного травматизма</t>
  </si>
  <si>
    <t>13.1.01.00000</t>
  </si>
  <si>
    <t>13.1.01.12170</t>
  </si>
  <si>
    <t>Обеспечение  сельских населенных пунктов качественной питьевой водой</t>
  </si>
  <si>
    <t xml:space="preserve">Расходы на выполнение мероприятий по обеспечению сельских населенных пунктов питьевой водой </t>
  </si>
  <si>
    <t>14.2.01.00000</t>
  </si>
  <si>
    <t>14.2.01.10250</t>
  </si>
  <si>
    <t>03.1.P1.75480</t>
  </si>
  <si>
    <t>Развитие системы профилактики немедицинского потребления наркотиков</t>
  </si>
  <si>
    <t>08.1.00.00000</t>
  </si>
  <si>
    <t>Расходы на реализацию мероприятий по строительству зданий дополнительного  образования</t>
  </si>
  <si>
    <t>Расходы на осуществление ежемесячных выплат на детей в возрасте от трех до семи лет включительно</t>
  </si>
  <si>
    <t>03.1.01.R3020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</si>
  <si>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</si>
  <si>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Субвенция на осуществление ежемесячной денежной выплаты на ребенка в возрасте от трех до семи лет включительно вч асти расходов по доставке выплат получателям</t>
  </si>
  <si>
    <t>Мероприятия на реализацию регионального проекта "Успех каждого ребенка"</t>
  </si>
  <si>
    <t>Муниципальная целевая программа «Газификация и модернизация жилищно-коммунального хозяйства Гаврилов-Ямского района»</t>
  </si>
  <si>
    <t>10.2.00.00000</t>
  </si>
  <si>
    <t>10.2.02.00000</t>
  </si>
  <si>
    <t>Расходы на реализацию мероприятий по строительству зданий дополнительного образования</t>
  </si>
  <si>
    <t>Субвенция на реализацию мероприятий, направленных на оказание государственной социальной помощи на основании социального контракта, в части расходов по доставке выплат получателям</t>
  </si>
  <si>
    <t>03.1.03.75520</t>
  </si>
  <si>
    <t>Финансирование расходов, связанных с оказанием государственной социальной помощи на основании социального контракта отдельным категориям граждан (материальная помощь)</t>
  </si>
  <si>
    <t>03.1.03.R4040</t>
  </si>
  <si>
    <t>12.1.02.10130</t>
  </si>
  <si>
    <t>12.1.02.00000</t>
  </si>
  <si>
    <t>Мероприятия по утилизации орг.техники и ртутьсодержащих ламп</t>
  </si>
  <si>
    <t>Повышение  эффективности  работы 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</si>
  <si>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t>Организация отдыха и оздоровления детей</t>
  </si>
  <si>
    <t>Обеспечение информационно-методического сопровождения реализации программ образования, проведение массовый мероприятий</t>
  </si>
  <si>
    <t>08.3.00.00000</t>
  </si>
  <si>
    <t>10.1.02.00000</t>
  </si>
  <si>
    <t>Совершенствование системы мобилизационной подготовки муниципального района</t>
  </si>
  <si>
    <t>Расходы на совершенствование системы мобилизационной подготовки муниципального района</t>
  </si>
  <si>
    <t>Ежемесячное денежное вознаграждение за классное руководство педагогическим работникам муниципальных общеобразовательных организаций</t>
  </si>
  <si>
    <t>Расходы на поддержку инициатив органов ученического самоуправления общеобразовательных организаций</t>
  </si>
  <si>
    <t>Муниципальная целевая программа «Возрождение традиционной народной культуры»</t>
  </si>
  <si>
    <t>11.2.00.00000</t>
  </si>
  <si>
    <t>Популяризация традиционной народной культуры (организация работы КЛО, проведение мероприятий, творческих лабораторий, мастер-классов, семинаров, фестивалей, конкурсов, исследовательская деятельность).</t>
  </si>
  <si>
    <t>11.2.01.00000</t>
  </si>
  <si>
    <t>11.2.02.00000</t>
  </si>
  <si>
    <t>Реализация мероприятий муниципальной целевой программы "Комплексные меры противодействия злоупотреблению наркотиками и их незаконному обороту в Гаврилов-Ямском муниципальном районе"</t>
  </si>
  <si>
    <t>08.1.01.00000</t>
  </si>
  <si>
    <t>08.1.01.12230</t>
  </si>
  <si>
    <t>Муниципальная целевая программа «Молодежь»</t>
  </si>
  <si>
    <t>Ведомственная целевая программа «Развитие образования Гаврилов-Ямского муниципального района»</t>
  </si>
  <si>
    <r>
      <t>Мероприятия на реализацию муниципальной целевой программы «</t>
    </r>
    <r>
      <rPr>
        <sz val="12"/>
        <color rgb="FF000000"/>
        <rFont val="Times New Roman"/>
        <family val="1"/>
        <charset val="204"/>
      </rPr>
      <t xml:space="preserve">Профилактика безнадзорности, правонарушений и защита прав несовершеннолетних в Гаврилов-Ямском  муниципальном районе» </t>
    </r>
  </si>
  <si>
    <t>Развитие местной системы оповещения</t>
  </si>
  <si>
    <t>Расходы на проведение мероприятий по развитию местной системы оповещения</t>
  </si>
  <si>
    <t>Проведение превентивных мероприятий для обеспечения защиты населения при возникновении ЧС природного и техногенного характера на территории Гаврилов-Ямского муниципального района, обеспечение выполнения мероприятий по ГО.</t>
  </si>
  <si>
    <t>Расходы на проведение превентивных мероприятий для обеспечения защиты населения при возникновении ЧС природного и техногенного характера</t>
  </si>
  <si>
    <t xml:space="preserve">Ведомственная целевая программа «Обеспечение функционирования органа повседневного управления Гаврилов-Ямского муниципального района» </t>
  </si>
  <si>
    <t>Финансовое обеспечение готовности МУ "МЦУ" в целях эффективной работы системы вызова экстренных оперативных служб города через единый общероссийский телефонный номер «112»</t>
  </si>
  <si>
    <t>10.1.01.00000</t>
  </si>
  <si>
    <t>10.1.01.10380</t>
  </si>
  <si>
    <t>10.1.02.10390</t>
  </si>
  <si>
    <t>10.1.03.00000</t>
  </si>
  <si>
    <t>10.1.03.12200</t>
  </si>
  <si>
    <t>10.2.02.12240</t>
  </si>
  <si>
    <t>Содействие продвижению и росту конкурентоспособности продукции малого и среднего бизнеса</t>
  </si>
  <si>
    <t>15.1.00.0000</t>
  </si>
  <si>
    <t>15.1.01.00000</t>
  </si>
  <si>
    <t>15.1.01.11090</t>
  </si>
  <si>
    <t>Ведомственная целевая программа «Развитие средств массовой информации на территории Гаврилов-Ямского муниципального района»</t>
  </si>
  <si>
    <t>Информационное  освещение  общественно-политической и  хозяйственной жизни Гаврилов-Ямского муниципального  района.</t>
  </si>
  <si>
    <t>Субсидия МАУ «Редакция  газеты «Гаврилов-Ямский  вестник и местного телевещания»</t>
  </si>
  <si>
    <t>Создание  условий для обеспечения  предприятий  АПК высококвалифицированными  специалистами, кадрами  массовых  профессий</t>
  </si>
  <si>
    <t>Расходы на поддержку сельскохозяйственных товаропроизводителей   на  подсев  подпокровных и  посев  беспокровных  многолетних  трав</t>
  </si>
  <si>
    <t>Организация проведения мероприятий при  осуществлении  деятельности по  обращению с  животными без  владельцев.</t>
  </si>
  <si>
    <t>Реализация  мероприятий по  отлову, временной изоляции безнадзорных животных.</t>
  </si>
  <si>
    <t>25.1.02.10350</t>
  </si>
  <si>
    <t>25.1.03.00000</t>
  </si>
  <si>
    <t>25.1.03.74420</t>
  </si>
  <si>
    <t>Муниципальная целевая программа "Выравнивание уровня бюджетной обеспеченности муниципальных образований Гаврилов-Ямского муниципального района"</t>
  </si>
  <si>
    <t>Повышение финансовых возможностей муниципальных образований Гаврилов-Ямского муниципального района</t>
  </si>
  <si>
    <t>Дотация поселениям муниципального района на выравнивание бюджетной обеспеченности за счет средств бюджета муниципального района</t>
  </si>
  <si>
    <t xml:space="preserve">Ведомственая целеввая программа Управления финансов администрации Гаврилов-Ямского муниципального района </t>
  </si>
  <si>
    <t>Организационно-техническое и нормативно-методическое обеспечение бюджетного процесса</t>
  </si>
  <si>
    <t>Техническое сопровождение автоматизированных информационных систем и программного обеспечения, применяемых в бюджетном процессе</t>
  </si>
  <si>
    <t>Обновление компьютерной техники и оборудования, используемых в бюджетном процессе</t>
  </si>
  <si>
    <t>36.1.01.00000</t>
  </si>
  <si>
    <t>36.1.01.10290</t>
  </si>
  <si>
    <t>36.2.01.00000</t>
  </si>
  <si>
    <t>36.2.01.10170</t>
  </si>
  <si>
    <t>36.2.01.12280</t>
  </si>
  <si>
    <t>Муниципальная программа «Развитие образования в Гаврилов-Ямском муниципальном районе»</t>
  </si>
  <si>
    <t>Обеспечение государственных гарантий, прав граждан на образование и социальную поддержку отдельных категорий обучающихся</t>
  </si>
  <si>
    <t>Расходы на 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</si>
  <si>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Реализация проекта "Инициативное бюджетирование"</t>
  </si>
  <si>
    <t>02.2.01.12010</t>
  </si>
  <si>
    <t>02.2.01.12020</t>
  </si>
  <si>
    <t>02.2.01.12030</t>
  </si>
  <si>
    <t>02.2.01.12031</t>
  </si>
  <si>
    <t>02.2.01.12032</t>
  </si>
  <si>
    <t>02.2.01.12040</t>
  </si>
  <si>
    <t>02.2.01.12050</t>
  </si>
  <si>
    <t>02.2.01.53031</t>
  </si>
  <si>
    <t>02.2.01.70490</t>
  </si>
  <si>
    <t>02.2.01.70520</t>
  </si>
  <si>
    <t>02.2.01.70530</t>
  </si>
  <si>
    <t>02.2.01.73110</t>
  </si>
  <si>
    <t>02.2.01.75890</t>
  </si>
  <si>
    <t>02.2.01.R3041</t>
  </si>
  <si>
    <t>02.2.02.70430</t>
  </si>
  <si>
    <t>02.2.02.70460</t>
  </si>
  <si>
    <t>02.2.02.70500</t>
  </si>
  <si>
    <t>02.2.02.70550</t>
  </si>
  <si>
    <t>02.2.03.00000</t>
  </si>
  <si>
    <t>02.2.03.11000</t>
  </si>
  <si>
    <t>02.2.03.12060</t>
  </si>
  <si>
    <t>02.2.03.71000</t>
  </si>
  <si>
    <t>02.2.03.71060</t>
  </si>
  <si>
    <t>02.2.03.74390</t>
  </si>
  <si>
    <t>02.2.03.75160</t>
  </si>
  <si>
    <t>02.2.04.00000</t>
  </si>
  <si>
    <t>02.2.04.12090</t>
  </si>
  <si>
    <t>02.2.05.00000</t>
  </si>
  <si>
    <t>02.2.05.75350</t>
  </si>
  <si>
    <t>Муниципальная целевая программа «Комплексные меры противодействия злоупотреблению наркотиками и их незаконному обороту в Гаврилов-Ямском муниципальном районе»</t>
  </si>
  <si>
    <t>Создание комплекса мер по пресечению незаконного распространения наркотических средств, психотропных веществ и их прекурсоров на территории муниципального района</t>
  </si>
  <si>
    <t>Расходы на проведение мероприятий по пресечению распространения наркотических средств</t>
  </si>
  <si>
    <t>08.1.02.00000</t>
  </si>
  <si>
    <t>08.1.02.12380</t>
  </si>
  <si>
    <t>Муниципальная целевая программа "Создание условий для дополнительного образования детей в Гаврилов-Ямском муниципальном районе"</t>
  </si>
  <si>
    <t>Капитальные вложения в объекты государственной (муниципальной) собственности</t>
  </si>
  <si>
    <t xml:space="preserve">Газификация населенных пунктов Гаврилов-Ямского муниципального района </t>
  </si>
  <si>
    <t>Муниципальная целевая  программа "Обеспечению  бесперебойного предоставления коммунальных услуг потребителям"</t>
  </si>
  <si>
    <t>Оказание поддержки ресурсоснабжающим предприятиям ЖКХ на частичное возмещение дополнительных расходов, возникающих при обеспечении бесперебойного предоставления коммунальных услуг потребителям</t>
  </si>
  <si>
    <t>14.3.00.00000</t>
  </si>
  <si>
    <t>14.3.01.00000</t>
  </si>
  <si>
    <t>Приведение в нормативное состояние автомобильных дорог общего пользования местного значения и искусственных сооружений на них</t>
  </si>
  <si>
    <t>Расходы на ремонт автомобильных дорог общего пользования местного значения</t>
  </si>
  <si>
    <t xml:space="preserve">Субсидия на финансирование дорожного хозяйства на содержание автомобильных дорог общего пользования местного значения и искусственных сооружений на них </t>
  </si>
  <si>
    <t>Осуществление муниципальных пассажирских перевозок автомобильным транспортом общего пользования</t>
  </si>
  <si>
    <t>24.2.01.00000</t>
  </si>
  <si>
    <t>24.2.01.10021</t>
  </si>
  <si>
    <t>24.2.01.72560</t>
  </si>
  <si>
    <t>Муниципальная целевая программа «Энергосбережение в Гаврилов-Ямском муниципальном районе»</t>
  </si>
  <si>
    <t>Повышение энергетической эффективности использования энеогетических ресурсов</t>
  </si>
  <si>
    <t>Муниципальная целевая программа «Управление и распоряжение имуществом и земельными ресурсами Гаврилов-Ямского муниципального района»</t>
  </si>
  <si>
    <t>Управление и распоряжение муниципальным имуществом Гаврилов-Ямского муниципального района</t>
  </si>
  <si>
    <t>Актуализация градостроительной документации Гаврилов-Ямского муниципального района</t>
  </si>
  <si>
    <t>34.0.00.00000</t>
  </si>
  <si>
    <t>34.1.00.00000</t>
  </si>
  <si>
    <t>34.1.01.00000</t>
  </si>
  <si>
    <t>34.1.01.10090</t>
  </si>
  <si>
    <t>34.1.02.00000</t>
  </si>
  <si>
    <t>34.1.02.11250</t>
  </si>
  <si>
    <t>Доплаты к пенсиям за выслугу лет гражданам, замещавшим должности муниципальной службы</t>
  </si>
  <si>
    <t>03.1.01.12180</t>
  </si>
  <si>
    <t>03.101.75510</t>
  </si>
  <si>
    <t>Муниципальная  целевая  программа "Поддержка  социально-орентированных  некоммерческих  оргагизаций в  Гаврилов-Ямском  муниципальном  районе".</t>
  </si>
  <si>
    <t>Предоставление субсидий общественным объединениям ветеранов, инвалидов и иным общественным объединениям  социальной направленности на возмещение части затрат, связанных с осуществлением  ими уставной деятельности</t>
  </si>
  <si>
    <t>Проведение военно-патриотическое воспитание подрастающего поколения</t>
  </si>
  <si>
    <t>Создание условий для организации коллективного досуга членов общественных организаций ветеранов и инвалидов. Организация и проведение мероприятий к календарным праздникам и знаменательным событиям</t>
  </si>
  <si>
    <t>03.3.02.00000</t>
  </si>
  <si>
    <t>03.3.02.11100</t>
  </si>
  <si>
    <t>03.3.03.00000</t>
  </si>
  <si>
    <t>03.3.03.12290</t>
  </si>
  <si>
    <t>Продвижение традиций и современных направлений развития района, информационное сопровождение (участие в выставках, семинарах, форумах, фестивалях и других мероприятиях; приобретение оборудования, изготовление информационных буклетов, листовок и т.д.)</t>
  </si>
  <si>
    <t xml:space="preserve">Ведомственная целевая программа «Развитие сферы культуры Гаврилов-Ямского муниципального района» </t>
  </si>
  <si>
    <t>11.1.01.12260</t>
  </si>
  <si>
    <t>11.1.02.12260</t>
  </si>
  <si>
    <t>11.2.01.12030</t>
  </si>
  <si>
    <t>11.2.01.12100</t>
  </si>
  <si>
    <t>11.2.01.12110</t>
  </si>
  <si>
    <t>11.2.01.12120</t>
  </si>
  <si>
    <t>11.2.01.75900</t>
  </si>
  <si>
    <t>11.2.02.12270</t>
  </si>
  <si>
    <t>Развитие и обеспечение функционирования системы комплексного обеспечения общественного порядка и общественной безопасности, общей профилактики правонарушений</t>
  </si>
  <si>
    <t>Расходы на проведение мероприятий по профилактики правонарушений</t>
  </si>
  <si>
    <t>08.3.01.00000</t>
  </si>
  <si>
    <t>08.3.01.10370.</t>
  </si>
  <si>
    <t xml:space="preserve">Муниципальная целевая программа «Развитие физической культуры и спорта в Гаврилов-Ямском муниципальном районе» </t>
  </si>
  <si>
    <t>Муниципальная программа  "Развитие молодежной политики и патриотическое воспитание в Гаврилов-Ямском муниципальном районе"</t>
  </si>
  <si>
    <t>Поддержка деятельности общественных объединений (клубов) детей и молодежи</t>
  </si>
  <si>
    <t>Создание условий для дальнейшего развития молодежного патриотического движения в муниципальном районе</t>
  </si>
  <si>
    <t>Содействие инициативным формам молодежного самоуправления, волонтерства и добровольчества</t>
  </si>
  <si>
    <t>Мероприятия на реализацию муниципальной целевой программы "Молодежь"</t>
  </si>
  <si>
    <t>Обеспечение деятельности МУ "Молодежный центр"</t>
  </si>
  <si>
    <t>21.0.00.00000</t>
  </si>
  <si>
    <t>21.1.00.00000</t>
  </si>
  <si>
    <t>21.1.01.00000</t>
  </si>
  <si>
    <t>21.1.01.12140</t>
  </si>
  <si>
    <t>21.1.02.00000</t>
  </si>
  <si>
    <t>21.1.02.12140</t>
  </si>
  <si>
    <t>21.2.00.00000</t>
  </si>
  <si>
    <t>21.2.01.00000</t>
  </si>
  <si>
    <t>21.2.01.12210</t>
  </si>
  <si>
    <t>21.2.02.00000</t>
  </si>
  <si>
    <t>21.2.02.12210</t>
  </si>
  <si>
    <t>21.3.00.00000</t>
  </si>
  <si>
    <t>21.3.01.00000</t>
  </si>
  <si>
    <t>21.3.01.12150</t>
  </si>
  <si>
    <t>Мероприятия на реализацию муниципальной целевой программы «Повышение безопасности дорожного движения в Гаврилов-Ямском муниципальном районе»</t>
  </si>
  <si>
    <t>Уточненный план на 2022 год                    (руб.)</t>
  </si>
  <si>
    <t>Строительство и реконструкция зданий дополнительного образования в Гаврилов-Ямском муниципальном районе</t>
  </si>
  <si>
    <t>Строительство центра развития детского творчества</t>
  </si>
  <si>
    <t>Расходы на разработку проектов изменений в Правила землепользования и застройки сельских поселений</t>
  </si>
  <si>
    <t>Расходы на реализацию мероприятий по описанию границ населенных пунктов</t>
  </si>
  <si>
    <t>34.1.02.11270</t>
  </si>
  <si>
    <t>34.1.02.11290</t>
  </si>
  <si>
    <t>Региональный проект "Культурная среда"</t>
  </si>
  <si>
    <t>11.2.A1.00000</t>
  </si>
  <si>
    <t>11.2.A1.54540</t>
  </si>
  <si>
    <t xml:space="preserve">Устранение негативного воздействия скотомогильников (биотермических ям) на окружающую среду </t>
  </si>
  <si>
    <t>Расходы на реализацию мероприятий по организации и содержанию скотомогильников</t>
  </si>
  <si>
    <t>Расходы на комплектование книжных фондов муниципальных библиотек</t>
  </si>
  <si>
    <t>Расходы на создание модельных муниципальных библиотек</t>
  </si>
  <si>
    <t>11.2.01.R5191</t>
  </si>
  <si>
    <t xml:space="preserve">Мероприятия по управлению, распоряжению и содержанию имущества, находящегося в муниципальной собственности </t>
  </si>
  <si>
    <t>34.1.03.00000</t>
  </si>
  <si>
    <t>34.1.03.73380</t>
  </si>
  <si>
    <t>02.5.00.00000</t>
  </si>
  <si>
    <t>02.5.01.00000</t>
  </si>
  <si>
    <t>02.5.01.10030</t>
  </si>
  <si>
    <t>02.5.E2.00000</t>
  </si>
  <si>
    <t>02.5.E2.16890</t>
  </si>
  <si>
    <t>02.5.E2.76890</t>
  </si>
  <si>
    <t>Ведомственная целевая программа "Реализация молодежной политики в Гаврилов-Ямском муниципальном районе"</t>
  </si>
  <si>
    <t>Расходы на реализацию мероприятий по описанию местоположения границ территориальных зон, установленных ПЗЗ поселений</t>
  </si>
  <si>
    <t>Муниципальная целевая программа "Повышение безопасности жизнедеятельности населения и территории Гаврилов-Ямского муниципального района"</t>
  </si>
  <si>
    <t xml:space="preserve">Ведомственная целевая программа «Социальная поддержка населения Гаврилов-Ямского муниципального района» </t>
  </si>
  <si>
    <t xml:space="preserve">Муниципальная целевая программа «Развитие агропромышленного комплекса Гаврилов-Ямского муниципального района» </t>
  </si>
  <si>
    <t>Расходы на проведение ремонтных работ в помещениях, предназначенных для создания центров образования естественно-научной и технологической направленностей</t>
  </si>
  <si>
    <t>02.2.E1.00000</t>
  </si>
  <si>
    <t>Субсидия на обеспечение трудоустройства несовершеннолетних граждан на временные рабочие места</t>
  </si>
  <si>
    <t>21.3.01.16950</t>
  </si>
  <si>
    <t>21.3.01.76950</t>
  </si>
  <si>
    <t>02.2.E1.71690</t>
  </si>
  <si>
    <t>14.3.01.11100</t>
  </si>
  <si>
    <t>02.2.E1.11690</t>
  </si>
  <si>
    <t>Повышение качества водоснабжения, водоотведения и очистки сточных вод в результате модернизации  централизованных систем водоснабжения, водоотведения и очистки сточных вод</t>
  </si>
  <si>
    <r>
      <t xml:space="preserve">Расходы на реализацию мероприятий по </t>
    </r>
    <r>
      <rPr>
        <sz val="12"/>
        <color theme="1"/>
        <rFont val="Times New Roman"/>
        <family val="1"/>
        <charset val="204"/>
      </rPr>
      <t xml:space="preserve"> строительству и реконструкции  объектов водоснабжения и водоотведения муниципальной собственности, выполняемые </t>
    </r>
    <r>
      <rPr>
        <sz val="12"/>
        <color rgb="FF000000"/>
        <rFont val="Times New Roman"/>
        <family val="1"/>
        <charset val="204"/>
      </rPr>
      <t>за счет бюджета муниципального района</t>
    </r>
    <r>
      <rPr>
        <sz val="12"/>
        <color theme="1"/>
        <rFont val="Times New Roman"/>
        <family val="1"/>
        <charset val="204"/>
      </rPr>
      <t xml:space="preserve"> </t>
    </r>
  </si>
  <si>
    <t>14.2.02.00000</t>
  </si>
  <si>
    <t>14.2.02.10250</t>
  </si>
  <si>
    <t xml:space="preserve">Муниципальная целевая программа «Развитие физической культуры и спорта в Гаврилов-Ямском муниципальном районе»  </t>
  </si>
  <si>
    <t>Развитие  сети физкультурно-оздоровительных объектов</t>
  </si>
  <si>
    <t>13.1.03.00000</t>
  </si>
  <si>
    <t>Расходы по строительству футбольного стадиона с четырьмя круговыми легкоатлетическими беговыми дорожками</t>
  </si>
  <si>
    <t>13.1.03.12160</t>
  </si>
  <si>
    <t>Расходы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</si>
  <si>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11.2.01.R4670</t>
  </si>
  <si>
    <t>Расходы на проведение капитального ремонта муниципальных библиотек</t>
  </si>
  <si>
    <t>11.2.A1.74540</t>
  </si>
  <si>
    <t>Мероприятия по землеустройству, кадастровым работам, оценке и приобретению права собственности</t>
  </si>
  <si>
    <t>34.1.01.10280</t>
  </si>
  <si>
    <t>11.2.A1.14540</t>
  </si>
  <si>
    <t>Муниципальная целевая программа «Профилактика правонарушений в Гаврилов-Ямском муниципальном районе"</t>
  </si>
  <si>
    <t>Расходы на реализацию мероприятий инициативного бюджетирования на территории Ярославской области (поддержка местных инициатив) БМР</t>
  </si>
  <si>
    <t>02.2.01.15350</t>
  </si>
  <si>
    <t>Расходы на реализацию мероприятий инициативного бюджетирования на территории Ярославской области (поддержка местных инициатив)</t>
  </si>
  <si>
    <t>02.2.01.75350</t>
  </si>
  <si>
    <t>34.1.04.00000</t>
  </si>
  <si>
    <t>34.1.04.70620</t>
  </si>
  <si>
    <t>Кадастровые работы на объектах газораспределения</t>
  </si>
  <si>
    <t>Расходы на  проведение комплекса кадастровых работ на объектах газораспределения</t>
  </si>
  <si>
    <t>11.2.01.15350</t>
  </si>
  <si>
    <t>11.2.01.75350</t>
  </si>
  <si>
    <t>Приложение 3</t>
  </si>
  <si>
    <t>Расходы на реализацию мероприятий по поощрению достижения наилучших значений показателей по отдельным направлениям развития муниципальных образований Ярославской области</t>
  </si>
  <si>
    <t>50.0.00.75870</t>
  </si>
  <si>
    <t>Региональный проект "Творческие люди"</t>
  </si>
  <si>
    <t>Расходы на выплату денежных поощрений лучшим сельским учреждениям культуры и лучшим работникам сельских учреждений культуры</t>
  </si>
  <si>
    <t>11.2.A2.00000</t>
  </si>
  <si>
    <t>11.2.A2.55193</t>
  </si>
  <si>
    <t>Расходы на организацию и проведение культурных мероприятий, направленных на улучшение социального самочувствия жителей муниципальных образований Ярославской области</t>
  </si>
  <si>
    <t>11.2.02.70760</t>
  </si>
  <si>
    <t>Организация мероприятий в сфере массовой  физической культуры и спорта</t>
  </si>
  <si>
    <t>Процент исполнения</t>
  </si>
  <si>
    <t>Реализация регионального проекта "Современная школа"</t>
  </si>
  <si>
    <t>Расходы на оказание (выполнение) муниципальными учреждениями услуг (работ) в сфере молодежной политики</t>
  </si>
  <si>
    <t>21.3.01.70650</t>
  </si>
  <si>
    <t>Муниципальная программа "Управление муниципальным имуществом и земельными ресурсами Гаврилов-Ямского муниципального района" Ярославской области</t>
  </si>
  <si>
    <t>Оказание общественным организациям, осуществляющим деятельность на  территории муниципального  района, финансовой, информационной, консультационной поддержки</t>
  </si>
  <si>
    <t>Расходы на развитие материально-технической базы общеобразовательных организаций для организации питания обучающихся (БМР)</t>
  </si>
  <si>
    <t>02.2.01.10371</t>
  </si>
  <si>
    <t>Расходы на развитие материально-технической базы общеобразовательных организаций для организации питания обучающихся</t>
  </si>
  <si>
    <t>02.2.01.70370</t>
  </si>
  <si>
    <t>Расходы на обеспечение присмотра и ухода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</si>
  <si>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02.2.01.71100</t>
  </si>
  <si>
    <t>Муниципальная целевая программа  "Оказание государственной поддержки отдельным категориям граждан , проживающих в Гаврилов-Ямском муниципальном районе"</t>
  </si>
  <si>
    <t>Повышение уровня обеспеченности коммунальными услугами отдельных категорий граждан</t>
  </si>
  <si>
    <t>Расходы на оказание государственной поддержки отдельным категориям граждан для проведения ремонта жилых помещений и (или) работ, направленных на повышение уровня обеспеченности их коммунальными услугами</t>
  </si>
  <si>
    <t>14.4.00.00000</t>
  </si>
  <si>
    <t>14.4.01.00000</t>
  </si>
  <si>
    <t>14.4.01.75580</t>
  </si>
  <si>
    <t>Расходы на реализацию мероприятий по патриотическому воспитанию граждан</t>
  </si>
  <si>
    <t>21.1.01.74880</t>
  </si>
  <si>
    <t>21.1.02.74880</t>
  </si>
  <si>
    <t>Исполнение ведомственной  структуры расходов бюджета Гаврилов-Ямского муниципального района за 9 месяцев 2022 года</t>
  </si>
  <si>
    <t>Исполнено за       9 месяцев 2022 года                (руб.)</t>
  </si>
  <si>
    <t>Поощрение региональных и муниципальных управленческих команд за достижение показателей деятельности органов исполнительной власти</t>
  </si>
  <si>
    <t>50.0.00.55490</t>
  </si>
  <si>
    <t>от  25.10.2022  №  184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</si>
</sst>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25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3"/>
      <name val="Times New Roman"/>
      <family val="1"/>
      <charset val="204"/>
    </font>
    <font>
      <i/>
      <sz val="13"/>
      <name val="Times New Roman"/>
      <family val="1"/>
      <charset val="204"/>
    </font>
    <font>
      <sz val="13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i/>
      <sz val="11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439">
    <xf numFmtId="0" fontId="0" fillId="0" borderId="0" xfId="0"/>
    <xf numFmtId="0" fontId="3" fillId="0" borderId="5" xfId="1" applyFont="1" applyFill="1" applyBorder="1" applyProtection="1">
      <protection hidden="1"/>
    </xf>
    <xf numFmtId="0" fontId="3" fillId="0" borderId="0" xfId="1" applyFont="1" applyFill="1" applyProtection="1">
      <protection hidden="1"/>
    </xf>
    <xf numFmtId="0" fontId="3" fillId="0" borderId="6" xfId="1" applyFont="1" applyFill="1" applyBorder="1" applyProtection="1">
      <protection hidden="1"/>
    </xf>
    <xf numFmtId="0" fontId="3" fillId="0" borderId="7" xfId="1" applyFont="1" applyFill="1" applyBorder="1" applyProtection="1">
      <protection hidden="1"/>
    </xf>
    <xf numFmtId="0" fontId="1" fillId="0" borderId="0" xfId="1" applyFont="1" applyFill="1"/>
    <xf numFmtId="0" fontId="1" fillId="0" borderId="0" xfId="1" applyFont="1" applyFill="1" applyProtection="1"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164" fontId="3" fillId="0" borderId="1" xfId="1" applyNumberFormat="1" applyFont="1" applyFill="1" applyBorder="1" applyAlignment="1" applyProtection="1">
      <alignment horizontal="center" vertical="top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1" xfId="0" applyFont="1" applyBorder="1" applyAlignment="1">
      <alignment wrapText="1"/>
    </xf>
    <xf numFmtId="0" fontId="3" fillId="0" borderId="10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6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0" fontId="9" fillId="0" borderId="1" xfId="0" applyFont="1" applyBorder="1" applyAlignment="1">
      <alignment wrapText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Border="1" applyAlignment="1">
      <alignment wrapText="1"/>
    </xf>
    <xf numFmtId="0" fontId="6" fillId="0" borderId="1" xfId="0" applyFont="1" applyBorder="1"/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0" fontId="6" fillId="0" borderId="1" xfId="0" applyFont="1" applyFill="1" applyBorder="1" applyAlignment="1">
      <alignment wrapText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0" fontId="8" fillId="0" borderId="1" xfId="0" applyFont="1" applyBorder="1" applyAlignment="1">
      <alignment wrapText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0" borderId="1" xfId="0" applyFont="1" applyBorder="1" applyAlignment="1">
      <alignment wrapText="1"/>
    </xf>
    <xf numFmtId="0" fontId="6" fillId="0" borderId="1" xfId="0" applyFont="1" applyBorder="1" applyAlignment="1">
      <alignment horizontal="justify" vertical="top" wrapText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3" fontId="2" fillId="0" borderId="0" xfId="1" applyNumberFormat="1" applyFont="1" applyFill="1" applyBorder="1" applyAlignment="1" applyProtection="1">
      <alignment horizontal="right" vertical="top"/>
      <protection hidden="1"/>
    </xf>
    <xf numFmtId="3" fontId="4" fillId="0" borderId="0" xfId="1" applyNumberFormat="1" applyFont="1" applyFill="1" applyBorder="1" applyAlignment="1" applyProtection="1">
      <alignment horizontal="right" vertical="top"/>
      <protection hidden="1"/>
    </xf>
    <xf numFmtId="3" fontId="3" fillId="0" borderId="0" xfId="1" applyNumberFormat="1" applyFont="1" applyFill="1" applyBorder="1" applyAlignment="1" applyProtection="1">
      <alignment horizontal="right" vertical="top"/>
      <protection hidden="1"/>
    </xf>
    <xf numFmtId="0" fontId="6" fillId="0" borderId="10" xfId="0" applyFont="1" applyBorder="1" applyAlignment="1">
      <alignment wrapText="1"/>
    </xf>
    <xf numFmtId="0" fontId="11" fillId="0" borderId="9" xfId="0" applyFont="1" applyBorder="1"/>
    <xf numFmtId="0" fontId="9" fillId="0" borderId="3" xfId="0" applyFont="1" applyBorder="1" applyAlignment="1">
      <alignment wrapText="1"/>
    </xf>
    <xf numFmtId="0" fontId="9" fillId="0" borderId="1" xfId="0" applyFont="1" applyBorder="1" applyAlignment="1">
      <alignment horizontal="justify" wrapText="1"/>
    </xf>
    <xf numFmtId="0" fontId="6" fillId="0" borderId="1" xfId="0" applyFont="1" applyBorder="1" applyAlignment="1">
      <alignment horizontal="justify" wrapText="1"/>
    </xf>
    <xf numFmtId="0" fontId="7" fillId="0" borderId="1" xfId="0" applyFont="1" applyBorder="1" applyAlignment="1">
      <alignment horizontal="justify" wrapText="1"/>
    </xf>
    <xf numFmtId="0" fontId="10" fillId="0" borderId="1" xfId="0" applyFont="1" applyBorder="1" applyAlignment="1">
      <alignment horizontal="justify" wrapText="1"/>
    </xf>
    <xf numFmtId="0" fontId="4" fillId="0" borderId="3" xfId="1" applyNumberFormat="1" applyFont="1" applyFill="1" applyBorder="1" applyAlignment="1" applyProtection="1">
      <alignment horizontal="left" vertical="top" wrapText="1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3" xfId="1" applyFont="1" applyFill="1" applyBorder="1" applyProtection="1">
      <protection hidden="1"/>
    </xf>
    <xf numFmtId="0" fontId="3" fillId="0" borderId="4" xfId="1" applyFont="1" applyFill="1" applyBorder="1" applyProtection="1">
      <protection hidden="1"/>
    </xf>
    <xf numFmtId="0" fontId="7" fillId="0" borderId="10" xfId="0" applyFont="1" applyBorder="1" applyAlignment="1">
      <alignment wrapText="1"/>
    </xf>
    <xf numFmtId="0" fontId="2" fillId="0" borderId="3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center" vertical="top"/>
      <protection hidden="1"/>
    </xf>
    <xf numFmtId="0" fontId="4" fillId="0" borderId="10" xfId="1" applyNumberFormat="1" applyFont="1" applyFill="1" applyBorder="1" applyAlignment="1" applyProtection="1">
      <alignment horizontal="left" vertical="top" wrapText="1"/>
      <protection hidden="1"/>
    </xf>
    <xf numFmtId="0" fontId="10" fillId="0" borderId="1" xfId="0" applyFont="1" applyFill="1" applyBorder="1" applyAlignment="1">
      <alignment wrapText="1"/>
    </xf>
    <xf numFmtId="0" fontId="9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2" fillId="0" borderId="2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11" xfId="1" applyNumberFormat="1" applyFont="1" applyFill="1" applyBorder="1" applyAlignment="1" applyProtection="1">
      <alignment horizontal="left" vertical="top" wrapText="1"/>
      <protection hidden="1"/>
    </xf>
    <xf numFmtId="0" fontId="9" fillId="0" borderId="2" xfId="0" applyFont="1" applyBorder="1" applyAlignment="1">
      <alignment horizontal="center"/>
    </xf>
    <xf numFmtId="0" fontId="1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2" xfId="0" applyFont="1" applyBorder="1" applyAlignment="1">
      <alignment horizontal="center"/>
    </xf>
    <xf numFmtId="0" fontId="6" fillId="0" borderId="2" xfId="0" applyFont="1" applyFill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1" xfId="0" applyFont="1" applyBorder="1" applyAlignment="1">
      <alignment horizontal="left" wrapText="1"/>
    </xf>
    <xf numFmtId="0" fontId="10" fillId="0" borderId="1" xfId="0" applyFont="1" applyBorder="1" applyAlignment="1">
      <alignment horizontal="left" wrapText="1"/>
    </xf>
    <xf numFmtId="0" fontId="9" fillId="0" borderId="1" xfId="0" applyFont="1" applyBorder="1" applyAlignment="1">
      <alignment horizontal="left" wrapText="1"/>
    </xf>
    <xf numFmtId="0" fontId="8" fillId="0" borderId="1" xfId="0" applyFont="1" applyBorder="1" applyAlignment="1">
      <alignment horizontal="left" wrapText="1"/>
    </xf>
    <xf numFmtId="0" fontId="6" fillId="0" borderId="1" xfId="0" applyFont="1" applyBorder="1" applyAlignment="1">
      <alignment horizontal="left" wrapText="1"/>
    </xf>
    <xf numFmtId="0" fontId="6" fillId="0" borderId="1" xfId="0" applyFont="1" applyFill="1" applyBorder="1" applyAlignment="1">
      <alignment horizontal="left" wrapText="1"/>
    </xf>
    <xf numFmtId="0" fontId="6" fillId="0" borderId="10" xfId="0" applyFont="1" applyBorder="1" applyAlignment="1">
      <alignment horizontal="left" wrapText="1"/>
    </xf>
    <xf numFmtId="0" fontId="7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2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Fill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2" borderId="1" xfId="1" applyNumberFormat="1" applyFont="1" applyFill="1" applyBorder="1" applyAlignment="1" applyProtection="1">
      <alignment horizontal="left" vertical="top" wrapText="1"/>
      <protection hidden="1"/>
    </xf>
    <xf numFmtId="0" fontId="9" fillId="2" borderId="1" xfId="1" applyNumberFormat="1" applyFont="1" applyFill="1" applyBorder="1" applyAlignment="1" applyProtection="1">
      <alignment horizontal="left" vertical="top" wrapText="1"/>
      <protection hidden="1"/>
    </xf>
    <xf numFmtId="0" fontId="10" fillId="0" borderId="2" xfId="0" applyFont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8" fillId="0" borderId="1" xfId="0" applyFont="1" applyFill="1" applyBorder="1" applyAlignment="1">
      <alignment horizontal="left" wrapText="1"/>
    </xf>
    <xf numFmtId="0" fontId="8" fillId="0" borderId="1" xfId="0" applyFont="1" applyFill="1" applyBorder="1" applyAlignment="1">
      <alignment wrapText="1"/>
    </xf>
    <xf numFmtId="0" fontId="8" fillId="0" borderId="1" xfId="0" applyFont="1" applyFill="1" applyBorder="1" applyAlignment="1">
      <alignment horizontal="center"/>
    </xf>
    <xf numFmtId="0" fontId="7" fillId="0" borderId="1" xfId="0" applyFont="1" applyFill="1" applyBorder="1" applyAlignment="1">
      <alignment wrapText="1"/>
    </xf>
    <xf numFmtId="0" fontId="6" fillId="0" borderId="3" xfId="0" applyFont="1" applyFill="1" applyBorder="1" applyAlignment="1">
      <alignment wrapText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9" xfId="0" applyFont="1" applyBorder="1" applyAlignment="1">
      <alignment horizontal="center"/>
    </xf>
    <xf numFmtId="0" fontId="6" fillId="0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justify" wrapText="1"/>
    </xf>
    <xf numFmtId="0" fontId="6" fillId="0" borderId="1" xfId="0" applyFont="1" applyFill="1" applyBorder="1" applyAlignment="1">
      <alignment horizontal="justify" vertical="top" wrapText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9" xfId="0" applyFont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2" borderId="10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3" fontId="3" fillId="0" borderId="1" xfId="1" applyNumberFormat="1" applyFont="1" applyFill="1" applyBorder="1" applyAlignment="1" applyProtection="1">
      <alignment horizontal="right"/>
      <protection hidden="1"/>
    </xf>
    <xf numFmtId="164" fontId="4" fillId="0" borderId="1" xfId="1" applyNumberFormat="1" applyFont="1" applyFill="1" applyBorder="1" applyAlignment="1" applyProtection="1">
      <alignment horizontal="center"/>
      <protection hidden="1"/>
    </xf>
    <xf numFmtId="0" fontId="3" fillId="0" borderId="2" xfId="1" applyNumberFormat="1" applyFont="1" applyFill="1" applyBorder="1" applyAlignment="1" applyProtection="1">
      <alignment horizontal="center"/>
      <protection hidden="1"/>
    </xf>
    <xf numFmtId="164" fontId="3" fillId="0" borderId="1" xfId="1" applyNumberFormat="1" applyFont="1" applyFill="1" applyBorder="1" applyAlignment="1" applyProtection="1">
      <alignment horizontal="center"/>
      <protection hidden="1"/>
    </xf>
    <xf numFmtId="0" fontId="3" fillId="0" borderId="9" xfId="1" applyNumberFormat="1" applyFont="1" applyFill="1" applyBorder="1" applyAlignment="1" applyProtection="1">
      <alignment horizontal="center"/>
      <protection hidden="1"/>
    </xf>
    <xf numFmtId="0" fontId="3" fillId="2" borderId="8" xfId="1" applyNumberFormat="1" applyFont="1" applyFill="1" applyBorder="1" applyAlignment="1" applyProtection="1">
      <alignment horizontal="center"/>
      <protection hidden="1"/>
    </xf>
    <xf numFmtId="164" fontId="3" fillId="2" borderId="1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9" xfId="1" applyNumberFormat="1" applyFont="1" applyFill="1" applyBorder="1" applyAlignment="1" applyProtection="1">
      <alignment horizontal="center"/>
      <protection hidden="1"/>
    </xf>
    <xf numFmtId="0" fontId="3" fillId="2" borderId="2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9" xfId="1" applyNumberFormat="1" applyFont="1" applyFill="1" applyBorder="1" applyAlignment="1" applyProtection="1">
      <alignment horizontal="center"/>
      <protection hidden="1"/>
    </xf>
    <xf numFmtId="164" fontId="2" fillId="0" borderId="1" xfId="1" applyNumberFormat="1" applyFont="1" applyFill="1" applyBorder="1" applyAlignment="1" applyProtection="1">
      <alignment horizontal="center"/>
      <protection hidden="1"/>
    </xf>
    <xf numFmtId="0" fontId="3" fillId="0" borderId="0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1" xfId="1" applyNumberFormat="1" applyFont="1" applyFill="1" applyBorder="1" applyAlignment="1" applyProtection="1">
      <alignment horizontal="center"/>
      <protection hidden="1"/>
    </xf>
    <xf numFmtId="0" fontId="3" fillId="0" borderId="1" xfId="1" applyNumberFormat="1" applyFont="1" applyFill="1" applyBorder="1" applyAlignment="1" applyProtection="1">
      <alignment horizont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164" fontId="4" fillId="0" borderId="10" xfId="1" applyNumberFormat="1" applyFont="1" applyFill="1" applyBorder="1" applyAlignment="1" applyProtection="1">
      <alignment horizontal="center"/>
      <protection hidden="1"/>
    </xf>
    <xf numFmtId="0" fontId="7" fillId="0" borderId="2" xfId="0" applyFont="1" applyBorder="1" applyAlignment="1"/>
    <xf numFmtId="0" fontId="6" fillId="0" borderId="9" xfId="0" applyFont="1" applyBorder="1" applyAlignment="1"/>
    <xf numFmtId="164" fontId="3" fillId="0" borderId="6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3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2" borderId="1" xfId="0" applyFont="1" applyFill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2" borderId="1" xfId="0" applyFont="1" applyFill="1" applyBorder="1" applyAlignment="1">
      <alignment horizontal="left" wrapText="1"/>
    </xf>
    <xf numFmtId="0" fontId="7" fillId="2" borderId="10" xfId="0" applyFont="1" applyFill="1" applyBorder="1" applyAlignment="1">
      <alignment horizontal="left" wrapText="1"/>
    </xf>
    <xf numFmtId="0" fontId="7" fillId="2" borderId="13" xfId="0" applyFont="1" applyFill="1" applyBorder="1" applyAlignment="1">
      <alignment horizontal="center"/>
    </xf>
    <xf numFmtId="164" fontId="4" fillId="2" borderId="10" xfId="1" applyNumberFormat="1" applyFont="1" applyFill="1" applyBorder="1" applyAlignment="1" applyProtection="1">
      <alignment horizontal="center"/>
      <protection hidden="1"/>
    </xf>
    <xf numFmtId="0" fontId="7" fillId="2" borderId="14" xfId="0" applyFont="1" applyFill="1" applyBorder="1" applyAlignment="1">
      <alignment horizontal="center"/>
    </xf>
    <xf numFmtId="0" fontId="6" fillId="2" borderId="1" xfId="0" applyFont="1" applyFill="1" applyBorder="1" applyAlignment="1"/>
    <xf numFmtId="164" fontId="4" fillId="2" borderId="1" xfId="1" applyNumberFormat="1" applyFont="1" applyFill="1" applyBorder="1" applyAlignment="1" applyProtection="1">
      <alignment horizontal="center"/>
      <protection hidden="1"/>
    </xf>
    <xf numFmtId="0" fontId="7" fillId="0" borderId="1" xfId="0" applyFont="1" applyFill="1" applyBorder="1" applyAlignment="1">
      <alignment horizontal="justify" wrapText="1"/>
    </xf>
    <xf numFmtId="0" fontId="6" fillId="0" borderId="1" xfId="0" applyFont="1" applyBorder="1" applyAlignment="1">
      <alignment horizontal="left"/>
    </xf>
    <xf numFmtId="0" fontId="11" fillId="0" borderId="9" xfId="0" applyFont="1" applyFill="1" applyBorder="1" applyAlignment="1"/>
    <xf numFmtId="0" fontId="10" fillId="0" borderId="9" xfId="0" applyFont="1" applyBorder="1" applyAlignment="1"/>
    <xf numFmtId="0" fontId="9" fillId="0" borderId="1" xfId="0" applyFont="1" applyBorder="1" applyAlignment="1"/>
    <xf numFmtId="0" fontId="10" fillId="0" borderId="1" xfId="0" applyFont="1" applyBorder="1" applyAlignment="1"/>
    <xf numFmtId="0" fontId="9" fillId="0" borderId="0" xfId="0" applyFont="1" applyBorder="1" applyAlignment="1"/>
    <xf numFmtId="0" fontId="9" fillId="0" borderId="9" xfId="0" applyFont="1" applyBorder="1" applyAlignment="1"/>
    <xf numFmtId="0" fontId="3" fillId="0" borderId="12" xfId="1" applyNumberFormat="1" applyFont="1" applyFill="1" applyBorder="1" applyAlignment="1" applyProtection="1">
      <alignment horizontal="center"/>
      <protection hidden="1"/>
    </xf>
    <xf numFmtId="0" fontId="9" fillId="0" borderId="9" xfId="0" applyFont="1" applyFill="1" applyBorder="1" applyAlignment="1"/>
    <xf numFmtId="0" fontId="10" fillId="0" borderId="2" xfId="0" applyFont="1" applyBorder="1" applyAlignment="1"/>
    <xf numFmtId="0" fontId="4" fillId="0" borderId="2" xfId="1" applyNumberFormat="1" applyFont="1" applyFill="1" applyBorder="1" applyAlignment="1" applyProtection="1">
      <alignment horizontal="center"/>
      <protection hidden="1"/>
    </xf>
    <xf numFmtId="0" fontId="6" fillId="0" borderId="2" xfId="0" applyFont="1" applyBorder="1" applyAlignment="1">
      <alignment horizontal="center"/>
    </xf>
    <xf numFmtId="0" fontId="3" fillId="0" borderId="0" xfId="1" applyNumberFormat="1" applyFont="1" applyFill="1" applyBorder="1" applyAlignment="1" applyProtection="1">
      <alignment horizontal="center"/>
      <protection hidden="1"/>
    </xf>
    <xf numFmtId="0" fontId="8" fillId="0" borderId="9" xfId="0" applyFont="1" applyBorder="1" applyAlignment="1"/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7" fillId="2" borderId="9" xfId="0" applyFont="1" applyFill="1" applyBorder="1" applyAlignment="1"/>
    <xf numFmtId="0" fontId="6" fillId="2" borderId="13" xfId="0" applyFont="1" applyFill="1" applyBorder="1" applyAlignment="1"/>
    <xf numFmtId="164" fontId="3" fillId="0" borderId="10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wrapText="1"/>
      <protection hidden="1"/>
    </xf>
    <xf numFmtId="0" fontId="11" fillId="0" borderId="1" xfId="0" applyFont="1" applyBorder="1" applyAlignment="1"/>
    <xf numFmtId="0" fontId="3" fillId="0" borderId="10" xfId="1" applyNumberFormat="1" applyFont="1" applyFill="1" applyBorder="1" applyAlignment="1" applyProtection="1">
      <alignment horizontal="center"/>
      <protection hidden="1"/>
    </xf>
    <xf numFmtId="164" fontId="4" fillId="0" borderId="6" xfId="1" applyNumberFormat="1" applyFont="1" applyFill="1" applyBorder="1" applyAlignment="1" applyProtection="1">
      <alignment horizontal="center"/>
      <protection hidden="1"/>
    </xf>
    <xf numFmtId="0" fontId="8" fillId="0" borderId="1" xfId="0" applyFont="1" applyBorder="1" applyAlignment="1"/>
    <xf numFmtId="0" fontId="7" fillId="0" borderId="3" xfId="0" applyFont="1" applyBorder="1" applyAlignment="1"/>
    <xf numFmtId="0" fontId="6" fillId="0" borderId="1" xfId="0" applyFont="1" applyBorder="1" applyAlignment="1"/>
    <xf numFmtId="0" fontId="2" fillId="0" borderId="1" xfId="1" applyNumberFormat="1" applyFont="1" applyFill="1" applyBorder="1" applyAlignment="1" applyProtection="1">
      <alignment horizontal="center"/>
      <protection hidden="1"/>
    </xf>
    <xf numFmtId="0" fontId="9" fillId="0" borderId="2" xfId="0" applyFont="1" applyBorder="1" applyAlignment="1"/>
    <xf numFmtId="49" fontId="3" fillId="0" borderId="9" xfId="1" applyNumberFormat="1" applyFont="1" applyFill="1" applyBorder="1" applyAlignment="1" applyProtection="1">
      <alignment horizontal="center"/>
      <protection hidden="1"/>
    </xf>
    <xf numFmtId="164" fontId="3" fillId="0" borderId="2" xfId="1" applyNumberFormat="1" applyFont="1" applyFill="1" applyBorder="1" applyAlignment="1" applyProtection="1">
      <alignment horizontal="center"/>
      <protection hidden="1"/>
    </xf>
    <xf numFmtId="0" fontId="10" fillId="0" borderId="8" xfId="1" applyNumberFormat="1" applyFont="1" applyFill="1" applyBorder="1" applyAlignment="1" applyProtection="1">
      <alignment horizontal="center"/>
      <protection hidden="1"/>
    </xf>
    <xf numFmtId="164" fontId="10" fillId="0" borderId="10" xfId="1" applyNumberFormat="1" applyFont="1" applyFill="1" applyBorder="1" applyAlignment="1" applyProtection="1">
      <alignment horizontal="center"/>
      <protection hidden="1"/>
    </xf>
    <xf numFmtId="0" fontId="10" fillId="2" borderId="9" xfId="1" applyNumberFormat="1" applyFont="1" applyFill="1" applyBorder="1" applyAlignment="1" applyProtection="1">
      <alignment horizontal="center"/>
      <protection hidden="1"/>
    </xf>
    <xf numFmtId="164" fontId="10" fillId="2" borderId="1" xfId="1" applyNumberFormat="1" applyFont="1" applyFill="1" applyBorder="1" applyAlignment="1" applyProtection="1">
      <alignment horizontal="center"/>
      <protection hidden="1"/>
    </xf>
    <xf numFmtId="0" fontId="9" fillId="2" borderId="9" xfId="1" applyNumberFormat="1" applyFont="1" applyFill="1" applyBorder="1" applyAlignment="1" applyProtection="1">
      <alignment horizontal="center"/>
      <protection hidden="1"/>
    </xf>
    <xf numFmtId="164" fontId="9" fillId="2" borderId="1" xfId="1" applyNumberFormat="1" applyFont="1" applyFill="1" applyBorder="1" applyAlignment="1" applyProtection="1">
      <alignment horizontal="center"/>
      <protection hidden="1"/>
    </xf>
    <xf numFmtId="0" fontId="3" fillId="2" borderId="9" xfId="1" applyNumberFormat="1" applyFont="1" applyFill="1" applyBorder="1" applyAlignment="1" applyProtection="1">
      <alignment horizontal="center"/>
      <protection hidden="1"/>
    </xf>
    <xf numFmtId="0" fontId="8" fillId="0" borderId="1" xfId="0" applyFont="1" applyFill="1" applyBorder="1" applyAlignment="1"/>
    <xf numFmtId="0" fontId="7" fillId="0" borderId="9" xfId="0" applyFont="1" applyBorder="1" applyAlignment="1"/>
    <xf numFmtId="0" fontId="6" fillId="0" borderId="1" xfId="0" applyFont="1" applyFill="1" applyBorder="1" applyAlignment="1"/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8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8" fillId="0" borderId="2" xfId="0" applyFont="1" applyBorder="1" applyAlignment="1">
      <alignment horizontal="justify"/>
    </xf>
    <xf numFmtId="0" fontId="7" fillId="0" borderId="9" xfId="0" applyFont="1" applyBorder="1" applyAlignment="1">
      <alignment horizontal="center"/>
    </xf>
    <xf numFmtId="0" fontId="11" fillId="0" borderId="9" xfId="0" applyFont="1" applyBorder="1" applyAlignment="1">
      <alignment horizontal="center"/>
    </xf>
    <xf numFmtId="0" fontId="4" fillId="0" borderId="6" xfId="1" applyNumberFormat="1" applyFont="1" applyFill="1" applyBorder="1" applyAlignment="1" applyProtection="1">
      <alignment horizontal="left" vertical="top" wrapText="1"/>
      <protection hidden="1"/>
    </xf>
    <xf numFmtId="0" fontId="11" fillId="0" borderId="2" xfId="0" applyFont="1" applyBorder="1" applyAlignment="1"/>
    <xf numFmtId="49" fontId="4" fillId="0" borderId="12" xfId="1" applyNumberFormat="1" applyFont="1" applyFill="1" applyBorder="1" applyAlignment="1" applyProtection="1">
      <alignment horizontal="center"/>
      <protection hidden="1"/>
    </xf>
    <xf numFmtId="0" fontId="9" fillId="0" borderId="3" xfId="0" applyFont="1" applyBorder="1" applyAlignment="1">
      <alignment horizontal="left" wrapText="1"/>
    </xf>
    <xf numFmtId="0" fontId="3" fillId="0" borderId="2" xfId="1" applyNumberFormat="1" applyFont="1" applyFill="1" applyBorder="1" applyAlignment="1" applyProtection="1">
      <alignment horizontal="left" vertical="top" wrapText="1"/>
      <protection hidden="1"/>
    </xf>
    <xf numFmtId="0" fontId="2" fillId="0" borderId="8" xfId="1" applyNumberFormat="1" applyFont="1" applyFill="1" applyBorder="1" applyAlignment="1" applyProtection="1">
      <alignment horizontal="center"/>
      <protection hidden="1"/>
    </xf>
    <xf numFmtId="0" fontId="9" fillId="2" borderId="1" xfId="0" applyFont="1" applyFill="1" applyBorder="1" applyAlignment="1">
      <alignment horizontal="left" wrapText="1"/>
    </xf>
    <xf numFmtId="0" fontId="6" fillId="0" borderId="9" xfId="0" applyFont="1" applyFill="1" applyBorder="1" applyAlignment="1">
      <alignment horizontal="center"/>
    </xf>
    <xf numFmtId="49" fontId="2" fillId="0" borderId="9" xfId="1" applyNumberFormat="1" applyFont="1" applyFill="1" applyBorder="1" applyAlignment="1" applyProtection="1">
      <alignment horizontal="center"/>
      <protection hidden="1"/>
    </xf>
    <xf numFmtId="0" fontId="7" fillId="0" borderId="9" xfId="0" applyFont="1" applyFill="1" applyBorder="1" applyAlignment="1"/>
    <xf numFmtId="164" fontId="2" fillId="0" borderId="10" xfId="1" applyNumberFormat="1" applyFont="1" applyFill="1" applyBorder="1" applyAlignment="1" applyProtection="1">
      <alignment horizontal="center"/>
      <protection hidden="1"/>
    </xf>
    <xf numFmtId="0" fontId="8" fillId="0" borderId="9" xfId="0" applyFont="1" applyFill="1" applyBorder="1" applyAlignment="1"/>
    <xf numFmtId="0" fontId="7" fillId="0" borderId="9" xfId="0" applyFont="1" applyFill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11" fillId="0" borderId="9" xfId="0" applyFont="1" applyBorder="1" applyAlignment="1"/>
    <xf numFmtId="0" fontId="10" fillId="0" borderId="9" xfId="0" applyFont="1" applyBorder="1" applyAlignment="1">
      <alignment horizontal="center"/>
    </xf>
    <xf numFmtId="0" fontId="10" fillId="0" borderId="1" xfId="0" applyFont="1" applyFill="1" applyBorder="1" applyAlignment="1">
      <alignment horizontal="left" wrapText="1"/>
    </xf>
    <xf numFmtId="0" fontId="10" fillId="0" borderId="1" xfId="0" applyFont="1" applyFill="1" applyBorder="1" applyAlignment="1"/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2" xfId="0" applyFont="1" applyFill="1" applyBorder="1" applyAlignment="1"/>
    <xf numFmtId="0" fontId="7" fillId="0" borderId="1" xfId="0" applyFont="1" applyFill="1" applyBorder="1" applyAlignment="1"/>
    <xf numFmtId="0" fontId="6" fillId="0" borderId="9" xfId="0" applyFont="1" applyFill="1" applyBorder="1" applyAlignment="1"/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49" fontId="4" fillId="0" borderId="9" xfId="1" applyNumberFormat="1" applyFont="1" applyFill="1" applyBorder="1" applyAlignment="1" applyProtection="1">
      <alignment horizontal="center"/>
      <protection hidden="1"/>
    </xf>
    <xf numFmtId="0" fontId="6" fillId="0" borderId="15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center" wrapText="1"/>
    </xf>
    <xf numFmtId="164" fontId="3" fillId="0" borderId="13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13" fillId="0" borderId="13" xfId="0" applyFont="1" applyFill="1" applyBorder="1" applyAlignment="1">
      <alignment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left" vertical="top" wrapText="1"/>
      <protection hidden="1"/>
    </xf>
    <xf numFmtId="0" fontId="3" fillId="0" borderId="16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1" fillId="0" borderId="1" xfId="1" applyFont="1" applyFill="1" applyBorder="1"/>
    <xf numFmtId="0" fontId="12" fillId="0" borderId="13" xfId="1" applyFont="1" applyFill="1" applyBorder="1" applyAlignment="1">
      <alignment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1" fontId="14" fillId="0" borderId="1" xfId="0" applyNumberFormat="1" applyFont="1" applyFill="1" applyBorder="1" applyAlignment="1">
      <alignment horizontal="center"/>
    </xf>
    <xf numFmtId="1" fontId="15" fillId="0" borderId="1" xfId="0" applyNumberFormat="1" applyFont="1" applyFill="1" applyBorder="1" applyAlignment="1">
      <alignment horizontal="center"/>
    </xf>
    <xf numFmtId="1" fontId="16" fillId="0" borderId="1" xfId="0" applyNumberFormat="1" applyFont="1" applyFill="1" applyBorder="1" applyAlignment="1">
      <alignment horizontal="center"/>
    </xf>
    <xf numFmtId="1" fontId="3" fillId="0" borderId="1" xfId="0" applyNumberFormat="1" applyFont="1" applyFill="1" applyBorder="1" applyAlignment="1">
      <alignment horizontal="center"/>
    </xf>
    <xf numFmtId="1" fontId="3" fillId="0" borderId="10" xfId="0" applyNumberFormat="1" applyFont="1" applyFill="1" applyBorder="1" applyAlignment="1">
      <alignment horizontal="center"/>
    </xf>
    <xf numFmtId="1" fontId="4" fillId="0" borderId="10" xfId="0" applyNumberFormat="1" applyFont="1" applyFill="1" applyBorder="1" applyAlignment="1">
      <alignment horizontal="center"/>
    </xf>
    <xf numFmtId="1" fontId="4" fillId="0" borderId="1" xfId="0" applyNumberFormat="1" applyFont="1" applyFill="1" applyBorder="1" applyAlignment="1">
      <alignment horizontal="center"/>
    </xf>
    <xf numFmtId="1" fontId="2" fillId="0" borderId="1" xfId="0" applyNumberFormat="1" applyFont="1" applyFill="1" applyBorder="1" applyAlignment="1">
      <alignment horizontal="center"/>
    </xf>
    <xf numFmtId="1" fontId="15" fillId="0" borderId="13" xfId="0" applyNumberFormat="1" applyFont="1" applyFill="1" applyBorder="1" applyAlignment="1">
      <alignment horizontal="center"/>
    </xf>
    <xf numFmtId="0" fontId="2" fillId="0" borderId="1" xfId="1" applyNumberFormat="1" applyFont="1" applyFill="1" applyBorder="1" applyAlignment="1" applyProtection="1">
      <alignment horizontal="left" wrapText="1"/>
      <protection hidden="1"/>
    </xf>
    <xf numFmtId="0" fontId="17" fillId="0" borderId="1" xfId="1" applyNumberFormat="1" applyFont="1" applyFill="1" applyBorder="1" applyAlignment="1" applyProtection="1">
      <alignment horizontal="left" vertical="top" wrapText="1"/>
      <protection hidden="1"/>
    </xf>
    <xf numFmtId="1" fontId="2" fillId="0" borderId="10" xfId="0" applyNumberFormat="1" applyFont="1" applyFill="1" applyBorder="1" applyAlignment="1">
      <alignment horizontal="center"/>
    </xf>
    <xf numFmtId="0" fontId="3" fillId="0" borderId="13" xfId="1" applyNumberFormat="1" applyFont="1" applyFill="1" applyBorder="1" applyAlignment="1" applyProtection="1">
      <alignment horizontal="left" vertical="top" wrapText="1"/>
      <protection hidden="1"/>
    </xf>
    <xf numFmtId="4" fontId="18" fillId="0" borderId="1" xfId="1" applyNumberFormat="1" applyFont="1" applyFill="1" applyBorder="1" applyAlignment="1" applyProtection="1">
      <alignment horizontal="right"/>
      <protection hidden="1"/>
    </xf>
    <xf numFmtId="1" fontId="18" fillId="0" borderId="1" xfId="0" applyNumberFormat="1" applyFont="1" applyFill="1" applyBorder="1" applyAlignment="1">
      <alignment horizontal="center"/>
    </xf>
    <xf numFmtId="4" fontId="12" fillId="0" borderId="1" xfId="1" applyNumberFormat="1" applyFont="1" applyFill="1" applyBorder="1" applyAlignment="1" applyProtection="1">
      <alignment horizontal="right"/>
      <protection hidden="1"/>
    </xf>
    <xf numFmtId="1" fontId="12" fillId="0" borderId="10" xfId="0" applyNumberFormat="1" applyFont="1" applyFill="1" applyBorder="1" applyAlignment="1">
      <alignment horizontal="center"/>
    </xf>
    <xf numFmtId="1" fontId="12" fillId="0" borderId="1" xfId="0" applyNumberFormat="1" applyFont="1" applyFill="1" applyBorder="1" applyAlignment="1">
      <alignment horizontal="center"/>
    </xf>
    <xf numFmtId="4" fontId="12" fillId="0" borderId="10" xfId="1" applyNumberFormat="1" applyFont="1" applyFill="1" applyBorder="1" applyAlignment="1" applyProtection="1">
      <alignment horizontal="right"/>
      <protection hidden="1"/>
    </xf>
    <xf numFmtId="4" fontId="2" fillId="0" borderId="1" xfId="1" applyNumberFormat="1" applyFont="1" applyFill="1" applyBorder="1" applyAlignment="1" applyProtection="1">
      <alignment horizontal="right"/>
      <protection hidden="1"/>
    </xf>
    <xf numFmtId="4" fontId="4" fillId="0" borderId="1" xfId="1" applyNumberFormat="1" applyFont="1" applyFill="1" applyBorder="1" applyAlignment="1" applyProtection="1">
      <alignment horizontal="right"/>
      <protection hidden="1"/>
    </xf>
    <xf numFmtId="4" fontId="3" fillId="0" borderId="1" xfId="1" applyNumberFormat="1" applyFont="1" applyFill="1" applyBorder="1" applyAlignment="1" applyProtection="1">
      <alignment horizontal="right"/>
      <protection hidden="1"/>
    </xf>
    <xf numFmtId="4" fontId="3" fillId="0" borderId="10" xfId="1" applyNumberFormat="1" applyFont="1" applyFill="1" applyBorder="1" applyAlignment="1" applyProtection="1">
      <alignment horizontal="right"/>
      <protection hidden="1"/>
    </xf>
    <xf numFmtId="4" fontId="4" fillId="0" borderId="10" xfId="1" applyNumberFormat="1" applyFont="1" applyFill="1" applyBorder="1" applyAlignment="1" applyProtection="1">
      <alignment horizontal="right"/>
      <protection hidden="1"/>
    </xf>
    <xf numFmtId="4" fontId="3" fillId="2" borderId="1" xfId="1" applyNumberFormat="1" applyFont="1" applyFill="1" applyBorder="1" applyAlignment="1" applyProtection="1">
      <alignment horizontal="right"/>
      <protection hidden="1"/>
    </xf>
    <xf numFmtId="4" fontId="11" fillId="0" borderId="1" xfId="1" applyNumberFormat="1" applyFont="1" applyFill="1" applyBorder="1" applyAlignment="1" applyProtection="1">
      <alignment horizontal="right"/>
      <protection hidden="1"/>
    </xf>
    <xf numFmtId="4" fontId="10" fillId="0" borderId="1" xfId="1" applyNumberFormat="1" applyFont="1" applyFill="1" applyBorder="1" applyAlignment="1" applyProtection="1">
      <alignment horizontal="right"/>
      <protection hidden="1"/>
    </xf>
    <xf numFmtId="4" fontId="9" fillId="0" borderId="1" xfId="1" applyNumberFormat="1" applyFont="1" applyFill="1" applyBorder="1" applyAlignment="1" applyProtection="1">
      <alignment horizontal="right"/>
      <protection hidden="1"/>
    </xf>
    <xf numFmtId="4" fontId="10" fillId="0" borderId="10" xfId="1" applyNumberFormat="1" applyFont="1" applyFill="1" applyBorder="1" applyAlignment="1" applyProtection="1">
      <alignment horizontal="right"/>
      <protection hidden="1"/>
    </xf>
    <xf numFmtId="4" fontId="2" fillId="0" borderId="1" xfId="1" applyNumberFormat="1" applyFont="1" applyFill="1" applyBorder="1" applyAlignment="1" applyProtection="1">
      <alignment horizontal="right" vertical="top"/>
      <protection hidden="1"/>
    </xf>
    <xf numFmtId="4" fontId="19" fillId="0" borderId="1" xfId="1" applyNumberFormat="1" applyFont="1" applyFill="1" applyBorder="1" applyAlignment="1" applyProtection="1">
      <alignment horizontal="right"/>
      <protection hidden="1"/>
    </xf>
    <xf numFmtId="1" fontId="19" fillId="0" borderId="1" xfId="0" applyNumberFormat="1" applyFont="1" applyFill="1" applyBorder="1" applyAlignment="1">
      <alignment horizontal="center"/>
    </xf>
    <xf numFmtId="1" fontId="18" fillId="0" borderId="10" xfId="0" applyNumberFormat="1" applyFont="1" applyFill="1" applyBorder="1" applyAlignment="1">
      <alignment horizontal="center"/>
    </xf>
    <xf numFmtId="1" fontId="18" fillId="0" borderId="6" xfId="0" applyNumberFormat="1" applyFont="1" applyFill="1" applyBorder="1" applyAlignment="1">
      <alignment horizontal="center"/>
    </xf>
    <xf numFmtId="4" fontId="12" fillId="2" borderId="1" xfId="1" applyNumberFormat="1" applyFont="1" applyFill="1" applyBorder="1" applyAlignment="1" applyProtection="1">
      <alignment horizontal="right"/>
      <protection hidden="1"/>
    </xf>
    <xf numFmtId="4" fontId="18" fillId="2" borderId="1" xfId="1" applyNumberFormat="1" applyFont="1" applyFill="1" applyBorder="1" applyAlignment="1" applyProtection="1">
      <alignment horizontal="right"/>
      <protection hidden="1"/>
    </xf>
    <xf numFmtId="4" fontId="18" fillId="2" borderId="10" xfId="1" applyNumberFormat="1" applyFont="1" applyFill="1" applyBorder="1" applyAlignment="1" applyProtection="1">
      <alignment horizontal="right"/>
      <protection hidden="1"/>
    </xf>
    <xf numFmtId="4" fontId="18" fillId="0" borderId="10" xfId="1" applyNumberFormat="1" applyFont="1" applyFill="1" applyBorder="1" applyAlignment="1" applyProtection="1">
      <alignment horizontal="right"/>
      <protection hidden="1"/>
    </xf>
    <xf numFmtId="4" fontId="12" fillId="0" borderId="6" xfId="1" applyNumberFormat="1" applyFont="1" applyFill="1" applyBorder="1" applyAlignment="1" applyProtection="1">
      <alignment horizontal="right"/>
      <protection hidden="1"/>
    </xf>
    <xf numFmtId="1" fontId="12" fillId="0" borderId="13" xfId="0" applyNumberFormat="1" applyFont="1" applyFill="1" applyBorder="1" applyAlignment="1">
      <alignment horizontal="center"/>
    </xf>
    <xf numFmtId="4" fontId="20" fillId="2" borderId="1" xfId="1" applyNumberFormat="1" applyFont="1" applyFill="1" applyBorder="1" applyAlignment="1" applyProtection="1">
      <alignment horizontal="right"/>
      <protection hidden="1"/>
    </xf>
    <xf numFmtId="4" fontId="21" fillId="0" borderId="1" xfId="1" applyNumberFormat="1" applyFont="1" applyFill="1" applyBorder="1" applyAlignment="1" applyProtection="1">
      <alignment horizontal="right"/>
      <protection hidden="1"/>
    </xf>
    <xf numFmtId="4" fontId="22" fillId="0" borderId="1" xfId="1" applyNumberFormat="1" applyFont="1" applyFill="1" applyBorder="1" applyAlignment="1" applyProtection="1">
      <alignment horizontal="right"/>
      <protection hidden="1"/>
    </xf>
    <xf numFmtId="4" fontId="21" fillId="0" borderId="10" xfId="1" applyNumberFormat="1" applyFont="1" applyFill="1" applyBorder="1" applyAlignment="1" applyProtection="1">
      <alignment horizontal="right"/>
      <protection hidden="1"/>
    </xf>
    <xf numFmtId="1" fontId="18" fillId="0" borderId="13" xfId="0" applyNumberFormat="1" applyFont="1" applyFill="1" applyBorder="1" applyAlignment="1">
      <alignment horizontal="center"/>
    </xf>
    <xf numFmtId="4" fontId="22" fillId="0" borderId="10" xfId="1" applyNumberFormat="1" applyFont="1" applyFill="1" applyBorder="1" applyAlignment="1" applyProtection="1">
      <alignment horizontal="right"/>
      <protection hidden="1"/>
    </xf>
    <xf numFmtId="4" fontId="20" fillId="0" borderId="1" xfId="1" applyNumberFormat="1" applyFont="1" applyFill="1" applyBorder="1" applyAlignment="1" applyProtection="1">
      <alignment horizontal="right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18" fillId="0" borderId="1" xfId="1" applyNumberFormat="1" applyFont="1" applyFill="1" applyBorder="1" applyAlignment="1" applyProtection="1">
      <alignment horizontal="left" vertical="top" wrapText="1"/>
      <protection hidden="1"/>
    </xf>
    <xf numFmtId="0" fontId="23" fillId="0" borderId="10" xfId="0" applyFont="1" applyBorder="1" applyAlignment="1">
      <alignment horizontal="left" wrapText="1"/>
    </xf>
    <xf numFmtId="0" fontId="12" fillId="0" borderId="10" xfId="1" applyNumberFormat="1" applyFont="1" applyFill="1" applyBorder="1" applyAlignment="1" applyProtection="1">
      <alignment horizontal="left" vertical="top" wrapText="1"/>
      <protection hidden="1"/>
    </xf>
    <xf numFmtId="0" fontId="22" fillId="0" borderId="2" xfId="0" applyFont="1" applyBorder="1" applyAlignment="1"/>
    <xf numFmtId="164" fontId="18" fillId="0" borderId="10" xfId="1" applyNumberFormat="1" applyFont="1" applyFill="1" applyBorder="1" applyAlignment="1" applyProtection="1">
      <alignment horizontal="center"/>
      <protection hidden="1"/>
    </xf>
    <xf numFmtId="0" fontId="12" fillId="0" borderId="2" xfId="1" applyNumberFormat="1" applyFont="1" applyFill="1" applyBorder="1" applyAlignment="1" applyProtection="1">
      <alignment horizontal="center"/>
      <protection hidden="1"/>
    </xf>
    <xf numFmtId="164" fontId="12" fillId="0" borderId="1" xfId="1" applyNumberFormat="1" applyFont="1" applyFill="1" applyBorder="1" applyAlignment="1" applyProtection="1">
      <alignment horizontal="center"/>
      <protection hidden="1"/>
    </xf>
    <xf numFmtId="0" fontId="12" fillId="0" borderId="1" xfId="1" applyNumberFormat="1" applyFont="1" applyFill="1" applyBorder="1" applyAlignment="1" applyProtection="1">
      <alignment horizontal="left" vertical="top" wrapText="1"/>
      <protection hidden="1"/>
    </xf>
    <xf numFmtId="0" fontId="12" fillId="0" borderId="9" xfId="1" applyNumberFormat="1" applyFont="1" applyFill="1" applyBorder="1" applyAlignment="1" applyProtection="1">
      <alignment horizontal="center"/>
      <protection hidden="1"/>
    </xf>
    <xf numFmtId="0" fontId="12" fillId="0" borderId="6" xfId="1" applyNumberFormat="1" applyFont="1" applyFill="1" applyBorder="1" applyAlignment="1" applyProtection="1">
      <alignment horizontal="left" vertical="top" wrapText="1"/>
      <protection hidden="1"/>
    </xf>
    <xf numFmtId="0" fontId="12" fillId="0" borderId="1" xfId="1" applyNumberFormat="1" applyFont="1" applyFill="1" applyBorder="1" applyAlignment="1" applyProtection="1">
      <alignment horizontal="center"/>
      <protection hidden="1"/>
    </xf>
    <xf numFmtId="0" fontId="22" fillId="0" borderId="9" xfId="0" applyFont="1" applyBorder="1" applyAlignment="1"/>
    <xf numFmtId="0" fontId="22" fillId="0" borderId="3" xfId="0" applyFont="1" applyBorder="1" applyAlignment="1">
      <alignment horizontal="left" wrapText="1"/>
    </xf>
    <xf numFmtId="0" fontId="22" fillId="0" borderId="0" xfId="0" applyFont="1" applyBorder="1" applyAlignment="1"/>
    <xf numFmtId="4" fontId="9" fillId="0" borderId="10" xfId="1" applyNumberFormat="1" applyFont="1" applyFill="1" applyBorder="1" applyAlignment="1" applyProtection="1">
      <alignment horizontal="right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1" fontId="12" fillId="0" borderId="6" xfId="0" applyNumberFormat="1" applyFont="1" applyFill="1" applyBorder="1" applyAlignment="1">
      <alignment horizontal="center"/>
    </xf>
    <xf numFmtId="1" fontId="19" fillId="0" borderId="10" xfId="0" applyNumberFormat="1" applyFont="1" applyFill="1" applyBorder="1" applyAlignment="1">
      <alignment horizontal="center"/>
    </xf>
    <xf numFmtId="0" fontId="24" fillId="0" borderId="2" xfId="0" applyFont="1" applyBorder="1" applyAlignment="1">
      <alignment horizontal="center"/>
    </xf>
    <xf numFmtId="164" fontId="18" fillId="0" borderId="1" xfId="1" applyNumberFormat="1" applyFont="1" applyFill="1" applyBorder="1" applyAlignment="1" applyProtection="1">
      <alignment horizontal="center"/>
      <protection hidden="1"/>
    </xf>
    <xf numFmtId="0" fontId="23" fillId="0" borderId="2" xfId="0" applyFont="1" applyBorder="1" applyAlignment="1">
      <alignment horizontal="center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center" vertical="center" wrapText="1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1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511"/>
  <sheetViews>
    <sheetView tabSelected="1" zoomScaleNormal="100" zoomScaleSheetLayoutView="100" workbookViewId="0">
      <selection activeCell="G3" sqref="G3"/>
    </sheetView>
  </sheetViews>
  <sheetFormatPr defaultColWidth="9.109375" defaultRowHeight="13.2" x14ac:dyDescent="0.25"/>
  <cols>
    <col min="1" max="1" width="0.109375" style="5" customWidth="1"/>
    <col min="2" max="6" width="0" style="5" hidden="1" customWidth="1"/>
    <col min="7" max="7" width="32" style="5" customWidth="1"/>
    <col min="8" max="8" width="4.33203125" style="5" customWidth="1"/>
    <col min="9" max="9" width="14.33203125" style="5" customWidth="1"/>
    <col min="10" max="10" width="4.5546875" style="5" customWidth="1"/>
    <col min="11" max="11" width="16.88671875" style="5" customWidth="1"/>
    <col min="12" max="12" width="17.44140625" style="5" customWidth="1"/>
    <col min="13" max="13" width="5.44140625" style="5" customWidth="1"/>
    <col min="14" max="14" width="16.33203125" style="5" customWidth="1"/>
    <col min="15" max="239" width="9.109375" style="5" customWidth="1"/>
    <col min="240" max="16384" width="9.109375" style="5"/>
  </cols>
  <sheetData>
    <row r="1" spans="1:14" ht="15.6" customHeight="1" x14ac:dyDescent="0.3">
      <c r="A1" s="2"/>
      <c r="B1" s="2"/>
      <c r="C1" s="2"/>
      <c r="D1" s="2"/>
      <c r="E1" s="2"/>
      <c r="F1" s="2"/>
      <c r="G1" s="2"/>
      <c r="H1" s="2"/>
      <c r="I1" s="427" t="s">
        <v>498</v>
      </c>
      <c r="J1" s="427"/>
      <c r="K1" s="427"/>
      <c r="L1" s="427"/>
      <c r="M1" s="427"/>
      <c r="N1" s="55"/>
    </row>
    <row r="2" spans="1:14" ht="15.6" customHeight="1" x14ac:dyDescent="0.3">
      <c r="A2" s="2"/>
      <c r="B2" s="2"/>
      <c r="C2" s="2"/>
      <c r="D2" s="2"/>
      <c r="E2" s="2"/>
      <c r="F2" s="2"/>
      <c r="G2" s="431" t="s">
        <v>187</v>
      </c>
      <c r="H2" s="431"/>
      <c r="I2" s="431"/>
      <c r="J2" s="431"/>
      <c r="K2" s="431"/>
      <c r="L2" s="431"/>
      <c r="M2" s="431"/>
      <c r="N2" s="56"/>
    </row>
    <row r="3" spans="1:14" ht="15.6" customHeight="1" x14ac:dyDescent="0.3">
      <c r="A3" s="2"/>
      <c r="B3" s="2"/>
      <c r="C3" s="2"/>
      <c r="D3" s="2"/>
      <c r="E3" s="2"/>
      <c r="F3" s="2"/>
      <c r="G3" s="2"/>
      <c r="H3" s="2"/>
      <c r="I3" s="427" t="s">
        <v>533</v>
      </c>
      <c r="J3" s="427"/>
      <c r="K3" s="427"/>
      <c r="L3" s="427"/>
      <c r="M3" s="427"/>
      <c r="N3" s="55"/>
    </row>
    <row r="4" spans="1:14" ht="14.4" customHeight="1" x14ac:dyDescent="0.25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</row>
    <row r="5" spans="1:14" ht="82.5" customHeight="1" x14ac:dyDescent="0.3">
      <c r="A5" s="2"/>
      <c r="B5" s="428" t="s">
        <v>529</v>
      </c>
      <c r="C5" s="428"/>
      <c r="D5" s="428"/>
      <c r="E5" s="428"/>
      <c r="F5" s="428"/>
      <c r="G5" s="428"/>
      <c r="H5" s="428"/>
      <c r="I5" s="428"/>
      <c r="J5" s="428"/>
      <c r="K5" s="428"/>
      <c r="L5" s="428"/>
      <c r="M5" s="428"/>
      <c r="N5" s="59"/>
    </row>
    <row r="6" spans="1:14" ht="14.25" hidden="1" customHeight="1" x14ac:dyDescent="0.25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</row>
    <row r="7" spans="1:14" ht="14.25" customHeight="1" x14ac:dyDescent="0.25">
      <c r="A7" s="6"/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</row>
    <row r="8" spans="1:14" ht="110.4" x14ac:dyDescent="0.3">
      <c r="A8" s="2"/>
      <c r="B8" s="3"/>
      <c r="C8" s="3"/>
      <c r="D8" s="3"/>
      <c r="E8" s="4"/>
      <c r="F8" s="4"/>
      <c r="G8" s="76" t="s">
        <v>34</v>
      </c>
      <c r="H8" s="76" t="s">
        <v>156</v>
      </c>
      <c r="I8" s="76" t="s">
        <v>33</v>
      </c>
      <c r="J8" s="76" t="s">
        <v>32</v>
      </c>
      <c r="K8" s="76" t="s">
        <v>434</v>
      </c>
      <c r="L8" s="76" t="s">
        <v>530</v>
      </c>
      <c r="M8" s="76" t="s">
        <v>508</v>
      </c>
      <c r="N8" s="41"/>
    </row>
    <row r="9" spans="1:14" ht="46.8" x14ac:dyDescent="0.3">
      <c r="A9" s="2"/>
      <c r="B9" s="60"/>
      <c r="C9" s="60"/>
      <c r="D9" s="60"/>
      <c r="E9" s="61"/>
      <c r="F9" s="61"/>
      <c r="G9" s="74" t="s">
        <v>157</v>
      </c>
      <c r="H9" s="239">
        <v>850</v>
      </c>
      <c r="I9" s="245"/>
      <c r="J9" s="245"/>
      <c r="K9" s="367">
        <f>SUM(K10+K15+K32+K37+K42+K55)</f>
        <v>56719394.909999996</v>
      </c>
      <c r="L9" s="367">
        <f>SUM(L10+L15+L32+L37+L42+L55)</f>
        <v>38686177.990000002</v>
      </c>
      <c r="M9" s="348">
        <f t="shared" ref="M9:M98" si="0">L9/K9%</f>
        <v>68.206260048058766</v>
      </c>
      <c r="N9" s="41"/>
    </row>
    <row r="10" spans="1:14" ht="66" customHeight="1" x14ac:dyDescent="0.3">
      <c r="A10" s="2"/>
      <c r="B10" s="60"/>
      <c r="C10" s="60"/>
      <c r="D10" s="60"/>
      <c r="E10" s="61"/>
      <c r="F10" s="61"/>
      <c r="G10" s="29" t="s">
        <v>47</v>
      </c>
      <c r="H10" s="29"/>
      <c r="I10" s="246" t="s">
        <v>84</v>
      </c>
      <c r="J10" s="184" t="s">
        <v>0</v>
      </c>
      <c r="K10" s="367">
        <f t="shared" ref="K10:L10" si="1">SUM(K11)</f>
        <v>10000</v>
      </c>
      <c r="L10" s="367">
        <f t="shared" si="1"/>
        <v>9999</v>
      </c>
      <c r="M10" s="348">
        <f t="shared" si="0"/>
        <v>99.99</v>
      </c>
      <c r="N10" s="41"/>
    </row>
    <row r="11" spans="1:14" ht="109.2" x14ac:dyDescent="0.3">
      <c r="A11" s="2"/>
      <c r="B11" s="60"/>
      <c r="C11" s="60"/>
      <c r="D11" s="60"/>
      <c r="E11" s="61"/>
      <c r="F11" s="61"/>
      <c r="G11" s="99" t="s">
        <v>171</v>
      </c>
      <c r="H11" s="25"/>
      <c r="I11" s="219" t="s">
        <v>108</v>
      </c>
      <c r="J11" s="165"/>
      <c r="K11" s="368">
        <f t="shared" ref="K11:L13" si="2">SUM(K12)</f>
        <v>10000</v>
      </c>
      <c r="L11" s="368">
        <f t="shared" si="2"/>
        <v>9999</v>
      </c>
      <c r="M11" s="349">
        <f t="shared" si="0"/>
        <v>99.99</v>
      </c>
      <c r="N11" s="41"/>
    </row>
    <row r="12" spans="1:14" ht="220.5" customHeight="1" x14ac:dyDescent="0.3">
      <c r="A12" s="2"/>
      <c r="B12" s="60"/>
      <c r="C12" s="60"/>
      <c r="D12" s="60"/>
      <c r="E12" s="61"/>
      <c r="F12" s="61"/>
      <c r="G12" s="99" t="s">
        <v>266</v>
      </c>
      <c r="H12" s="50"/>
      <c r="I12" s="219" t="s">
        <v>109</v>
      </c>
      <c r="J12" s="167"/>
      <c r="K12" s="368">
        <f t="shared" si="2"/>
        <v>10000</v>
      </c>
      <c r="L12" s="368">
        <f t="shared" si="2"/>
        <v>9999</v>
      </c>
      <c r="M12" s="349">
        <f t="shared" si="0"/>
        <v>99.99</v>
      </c>
      <c r="N12" s="41"/>
    </row>
    <row r="13" spans="1:14" ht="124.8" x14ac:dyDescent="0.3">
      <c r="A13" s="2"/>
      <c r="B13" s="60"/>
      <c r="C13" s="60"/>
      <c r="D13" s="60"/>
      <c r="E13" s="61"/>
      <c r="F13" s="61"/>
      <c r="G13" s="101" t="s">
        <v>285</v>
      </c>
      <c r="H13" s="48"/>
      <c r="I13" s="67" t="s">
        <v>110</v>
      </c>
      <c r="J13" s="167"/>
      <c r="K13" s="369">
        <f t="shared" si="2"/>
        <v>10000</v>
      </c>
      <c r="L13" s="369">
        <f t="shared" si="2"/>
        <v>9999</v>
      </c>
      <c r="M13" s="350">
        <f t="shared" si="0"/>
        <v>99.99</v>
      </c>
      <c r="N13" s="41"/>
    </row>
    <row r="14" spans="1:14" ht="46.8" x14ac:dyDescent="0.3">
      <c r="A14" s="2"/>
      <c r="B14" s="60"/>
      <c r="C14" s="60"/>
      <c r="D14" s="60"/>
      <c r="E14" s="61"/>
      <c r="F14" s="61"/>
      <c r="G14" s="20" t="s">
        <v>2</v>
      </c>
      <c r="H14" s="19"/>
      <c r="I14" s="247"/>
      <c r="J14" s="167">
        <v>200</v>
      </c>
      <c r="K14" s="369">
        <v>10000</v>
      </c>
      <c r="L14" s="363">
        <v>9999</v>
      </c>
      <c r="M14" s="350">
        <f t="shared" si="0"/>
        <v>99.99</v>
      </c>
      <c r="N14" s="41"/>
    </row>
    <row r="15" spans="1:14" ht="93.6" x14ac:dyDescent="0.3">
      <c r="A15" s="2"/>
      <c r="B15" s="60"/>
      <c r="C15" s="60"/>
      <c r="D15" s="60"/>
      <c r="E15" s="61"/>
      <c r="F15" s="61"/>
      <c r="G15" s="137" t="s">
        <v>49</v>
      </c>
      <c r="H15" s="138"/>
      <c r="I15" s="303" t="s">
        <v>113</v>
      </c>
      <c r="J15" s="184" t="s">
        <v>0</v>
      </c>
      <c r="K15" s="378">
        <f>SUM(K16+K26)</f>
        <v>13333000</v>
      </c>
      <c r="L15" s="378">
        <f>SUM(L16+L26)</f>
        <v>8516903.5899999999</v>
      </c>
      <c r="M15" s="379">
        <f>L15/K15%</f>
        <v>63.878373884347106</v>
      </c>
      <c r="N15" s="41"/>
    </row>
    <row r="16" spans="1:14" ht="109.2" x14ac:dyDescent="0.3">
      <c r="A16" s="2"/>
      <c r="B16" s="60"/>
      <c r="C16" s="60"/>
      <c r="D16" s="60"/>
      <c r="E16" s="61"/>
      <c r="F16" s="61"/>
      <c r="G16" s="24" t="s">
        <v>460</v>
      </c>
      <c r="H16" s="24"/>
      <c r="I16" s="189" t="s">
        <v>114</v>
      </c>
      <c r="J16" s="165"/>
      <c r="K16" s="361">
        <f>SUM(K17+K20+K23)</f>
        <v>304000</v>
      </c>
      <c r="L16" s="361">
        <f>SUM(L17+L20+L23)</f>
        <v>0</v>
      </c>
      <c r="M16" s="362">
        <f>L16/K16%</f>
        <v>0</v>
      </c>
      <c r="N16" s="41"/>
    </row>
    <row r="17" spans="1:14" ht="31.2" x14ac:dyDescent="0.3">
      <c r="A17" s="2"/>
      <c r="B17" s="60"/>
      <c r="C17" s="60"/>
      <c r="D17" s="60"/>
      <c r="E17" s="61"/>
      <c r="F17" s="61"/>
      <c r="G17" s="24" t="s">
        <v>286</v>
      </c>
      <c r="H17" s="65"/>
      <c r="I17" s="189" t="s">
        <v>292</v>
      </c>
      <c r="J17" s="165"/>
      <c r="K17" s="361">
        <f>SUM(K18)</f>
        <v>180000</v>
      </c>
      <c r="L17" s="361">
        <f>SUM(L18)</f>
        <v>0</v>
      </c>
      <c r="M17" s="362">
        <f t="shared" ref="M17:M31" si="3">L17/K17%</f>
        <v>0</v>
      </c>
      <c r="N17" s="41"/>
    </row>
    <row r="18" spans="1:14" ht="46.8" x14ac:dyDescent="0.3">
      <c r="A18" s="2"/>
      <c r="B18" s="60"/>
      <c r="C18" s="60"/>
      <c r="D18" s="60"/>
      <c r="E18" s="61"/>
      <c r="F18" s="61"/>
      <c r="G18" s="104" t="s">
        <v>287</v>
      </c>
      <c r="H18" s="22"/>
      <c r="I18" s="190" t="s">
        <v>293</v>
      </c>
      <c r="J18" s="167"/>
      <c r="K18" s="363">
        <f>SUM(K19)</f>
        <v>180000</v>
      </c>
      <c r="L18" s="363">
        <f>SUM(L19)</f>
        <v>0</v>
      </c>
      <c r="M18" s="365">
        <f t="shared" si="3"/>
        <v>0</v>
      </c>
      <c r="N18" s="41"/>
    </row>
    <row r="19" spans="1:14" ht="46.8" x14ac:dyDescent="0.3">
      <c r="A19" s="2"/>
      <c r="B19" s="60"/>
      <c r="C19" s="60"/>
      <c r="D19" s="60"/>
      <c r="E19" s="61"/>
      <c r="F19" s="61"/>
      <c r="G19" s="20" t="s">
        <v>2</v>
      </c>
      <c r="H19" s="20"/>
      <c r="I19" s="168" t="s">
        <v>0</v>
      </c>
      <c r="J19" s="167">
        <v>200</v>
      </c>
      <c r="K19" s="363">
        <v>180000</v>
      </c>
      <c r="L19" s="363">
        <v>0</v>
      </c>
      <c r="M19" s="365">
        <f t="shared" si="3"/>
        <v>0</v>
      </c>
      <c r="N19" s="41"/>
    </row>
    <row r="20" spans="1:14" ht="140.4" x14ac:dyDescent="0.3">
      <c r="A20" s="2"/>
      <c r="B20" s="60"/>
      <c r="C20" s="60"/>
      <c r="D20" s="60"/>
      <c r="E20" s="61"/>
      <c r="F20" s="61"/>
      <c r="G20" s="24" t="s">
        <v>288</v>
      </c>
      <c r="H20" s="20"/>
      <c r="I20" s="175" t="s">
        <v>270</v>
      </c>
      <c r="J20" s="165"/>
      <c r="K20" s="361">
        <f>SUM(K21)</f>
        <v>70000</v>
      </c>
      <c r="L20" s="361">
        <f>SUM(L21)</f>
        <v>0</v>
      </c>
      <c r="M20" s="362">
        <f t="shared" si="3"/>
        <v>0</v>
      </c>
      <c r="N20" s="41"/>
    </row>
    <row r="21" spans="1:14" ht="93.6" x14ac:dyDescent="0.3">
      <c r="A21" s="2"/>
      <c r="B21" s="60"/>
      <c r="C21" s="60"/>
      <c r="D21" s="60"/>
      <c r="E21" s="61"/>
      <c r="F21" s="61"/>
      <c r="G21" s="20" t="s">
        <v>289</v>
      </c>
      <c r="H21" s="20"/>
      <c r="I21" s="168" t="s">
        <v>294</v>
      </c>
      <c r="J21" s="167"/>
      <c r="K21" s="363">
        <f>SUM(K22)</f>
        <v>70000</v>
      </c>
      <c r="L21" s="363">
        <f>SUM(L22)</f>
        <v>0</v>
      </c>
      <c r="M21" s="365">
        <f t="shared" si="3"/>
        <v>0</v>
      </c>
      <c r="N21" s="41"/>
    </row>
    <row r="22" spans="1:14" ht="46.8" x14ac:dyDescent="0.3">
      <c r="A22" s="2"/>
      <c r="B22" s="60"/>
      <c r="C22" s="60"/>
      <c r="D22" s="60"/>
      <c r="E22" s="61"/>
      <c r="F22" s="61"/>
      <c r="G22" s="20" t="s">
        <v>2</v>
      </c>
      <c r="H22" s="20"/>
      <c r="I22" s="168" t="s">
        <v>0</v>
      </c>
      <c r="J22" s="167">
        <v>200</v>
      </c>
      <c r="K22" s="363">
        <v>70000</v>
      </c>
      <c r="L22" s="363">
        <v>0</v>
      </c>
      <c r="M22" s="365">
        <f t="shared" si="3"/>
        <v>0</v>
      </c>
      <c r="N22" s="41"/>
    </row>
    <row r="23" spans="1:14" ht="46.8" x14ac:dyDescent="0.3">
      <c r="A23" s="2"/>
      <c r="B23" s="60"/>
      <c r="C23" s="60"/>
      <c r="D23" s="60"/>
      <c r="E23" s="61"/>
      <c r="F23" s="61"/>
      <c r="G23" s="104" t="s">
        <v>271</v>
      </c>
      <c r="H23" s="20"/>
      <c r="I23" s="265" t="s">
        <v>295</v>
      </c>
      <c r="J23" s="242"/>
      <c r="K23" s="361">
        <f>SUM(K24)</f>
        <v>54000</v>
      </c>
      <c r="L23" s="361">
        <f>SUM(L24)</f>
        <v>0</v>
      </c>
      <c r="M23" s="362">
        <f t="shared" si="3"/>
        <v>0</v>
      </c>
      <c r="N23" s="41"/>
    </row>
    <row r="24" spans="1:14" ht="62.4" x14ac:dyDescent="0.3">
      <c r="A24" s="2"/>
      <c r="B24" s="60"/>
      <c r="C24" s="60"/>
      <c r="D24" s="60"/>
      <c r="E24" s="61"/>
      <c r="F24" s="61"/>
      <c r="G24" s="104" t="s">
        <v>272</v>
      </c>
      <c r="H24" s="20"/>
      <c r="I24" s="265" t="s">
        <v>296</v>
      </c>
      <c r="J24" s="242"/>
      <c r="K24" s="363">
        <f>SUM(K25)</f>
        <v>54000</v>
      </c>
      <c r="L24" s="363">
        <f>SUM(L25)</f>
        <v>0</v>
      </c>
      <c r="M24" s="365">
        <f t="shared" si="3"/>
        <v>0</v>
      </c>
      <c r="N24" s="41"/>
    </row>
    <row r="25" spans="1:14" ht="46.8" x14ac:dyDescent="0.3">
      <c r="A25" s="2"/>
      <c r="B25" s="60"/>
      <c r="C25" s="60"/>
      <c r="D25" s="60"/>
      <c r="E25" s="61"/>
      <c r="F25" s="61"/>
      <c r="G25" s="20" t="s">
        <v>2</v>
      </c>
      <c r="H25" s="20"/>
      <c r="I25" s="168" t="s">
        <v>0</v>
      </c>
      <c r="J25" s="167">
        <v>200</v>
      </c>
      <c r="K25" s="363">
        <v>54000</v>
      </c>
      <c r="L25" s="363">
        <v>0</v>
      </c>
      <c r="M25" s="365">
        <f t="shared" si="3"/>
        <v>0</v>
      </c>
      <c r="N25" s="41"/>
    </row>
    <row r="26" spans="1:14" ht="93.6" x14ac:dyDescent="0.3">
      <c r="A26" s="2"/>
      <c r="B26" s="60"/>
      <c r="C26" s="60"/>
      <c r="D26" s="60"/>
      <c r="E26" s="61"/>
      <c r="F26" s="61"/>
      <c r="G26" s="24" t="s">
        <v>290</v>
      </c>
      <c r="H26" s="20"/>
      <c r="I26" s="312" t="s">
        <v>256</v>
      </c>
      <c r="J26" s="193" t="s">
        <v>0</v>
      </c>
      <c r="K26" s="361">
        <f>SUM(K27)</f>
        <v>13029000</v>
      </c>
      <c r="L26" s="361">
        <f>SUM(L27)</f>
        <v>8516903.5899999999</v>
      </c>
      <c r="M26" s="362">
        <f t="shared" si="3"/>
        <v>65.368820247140988</v>
      </c>
      <c r="N26" s="41"/>
    </row>
    <row r="27" spans="1:14" ht="109.2" x14ac:dyDescent="0.3">
      <c r="A27" s="2"/>
      <c r="B27" s="60"/>
      <c r="C27" s="60"/>
      <c r="D27" s="60"/>
      <c r="E27" s="61"/>
      <c r="F27" s="61"/>
      <c r="G27" s="65" t="s">
        <v>291</v>
      </c>
      <c r="H27" s="20"/>
      <c r="I27" s="313" t="s">
        <v>257</v>
      </c>
      <c r="J27" s="165"/>
      <c r="K27" s="361">
        <f>SUM(K28)</f>
        <v>13029000</v>
      </c>
      <c r="L27" s="361">
        <f>SUM(L28)</f>
        <v>8516903.5899999999</v>
      </c>
      <c r="M27" s="362">
        <f t="shared" si="3"/>
        <v>65.368820247140988</v>
      </c>
      <c r="N27" s="41"/>
    </row>
    <row r="28" spans="1:14" ht="62.4" x14ac:dyDescent="0.3">
      <c r="A28" s="2"/>
      <c r="B28" s="60"/>
      <c r="C28" s="60"/>
      <c r="D28" s="60"/>
      <c r="E28" s="61"/>
      <c r="F28" s="61"/>
      <c r="G28" s="20" t="s">
        <v>50</v>
      </c>
      <c r="H28" s="20"/>
      <c r="I28" s="314" t="s">
        <v>297</v>
      </c>
      <c r="J28" s="167"/>
      <c r="K28" s="363">
        <f>SUM(K29:K31)</f>
        <v>13029000</v>
      </c>
      <c r="L28" s="363">
        <f>SUM(L29:L31)</f>
        <v>8516903.5899999999</v>
      </c>
      <c r="M28" s="364">
        <f t="shared" si="3"/>
        <v>65.368820247140988</v>
      </c>
      <c r="N28" s="41"/>
    </row>
    <row r="29" spans="1:14" ht="140.4" x14ac:dyDescent="0.3">
      <c r="A29" s="2"/>
      <c r="B29" s="60"/>
      <c r="C29" s="60"/>
      <c r="D29" s="60"/>
      <c r="E29" s="61"/>
      <c r="F29" s="61"/>
      <c r="G29" s="20" t="s">
        <v>3</v>
      </c>
      <c r="H29" s="20"/>
      <c r="I29" s="314"/>
      <c r="J29" s="167">
        <v>100</v>
      </c>
      <c r="K29" s="363">
        <v>10067000</v>
      </c>
      <c r="L29" s="363">
        <v>7228413.8899999997</v>
      </c>
      <c r="M29" s="365">
        <f t="shared" si="3"/>
        <v>71.803058408661968</v>
      </c>
      <c r="N29" s="41"/>
    </row>
    <row r="30" spans="1:14" ht="46.8" x14ac:dyDescent="0.3">
      <c r="A30" s="2"/>
      <c r="B30" s="60"/>
      <c r="C30" s="60"/>
      <c r="D30" s="60"/>
      <c r="E30" s="61"/>
      <c r="F30" s="61"/>
      <c r="G30" s="20" t="s">
        <v>2</v>
      </c>
      <c r="H30" s="20"/>
      <c r="I30" s="168" t="s">
        <v>0</v>
      </c>
      <c r="J30" s="167">
        <v>200</v>
      </c>
      <c r="K30" s="363">
        <v>2930000</v>
      </c>
      <c r="L30" s="363">
        <v>1268687.7</v>
      </c>
      <c r="M30" s="365">
        <f t="shared" si="3"/>
        <v>43.299921501706486</v>
      </c>
      <c r="N30" s="41"/>
    </row>
    <row r="31" spans="1:14" ht="18" customHeight="1" x14ac:dyDescent="0.3">
      <c r="A31" s="2"/>
      <c r="B31" s="60"/>
      <c r="C31" s="60"/>
      <c r="D31" s="60"/>
      <c r="E31" s="61"/>
      <c r="F31" s="61"/>
      <c r="G31" s="20" t="s">
        <v>1</v>
      </c>
      <c r="H31" s="20"/>
      <c r="I31" s="168" t="s">
        <v>0</v>
      </c>
      <c r="J31" s="167">
        <v>800</v>
      </c>
      <c r="K31" s="363">
        <v>32000</v>
      </c>
      <c r="L31" s="363">
        <v>19802</v>
      </c>
      <c r="M31" s="365">
        <f t="shared" si="3"/>
        <v>61.881250000000001</v>
      </c>
      <c r="N31" s="41"/>
    </row>
    <row r="32" spans="1:14" ht="78" x14ac:dyDescent="0.3">
      <c r="A32" s="2"/>
      <c r="B32" s="60"/>
      <c r="C32" s="60"/>
      <c r="D32" s="60"/>
      <c r="E32" s="61"/>
      <c r="F32" s="61"/>
      <c r="G32" s="29" t="s">
        <v>57</v>
      </c>
      <c r="H32" s="29"/>
      <c r="I32" s="289" t="s">
        <v>128</v>
      </c>
      <c r="J32" s="184" t="s">
        <v>0</v>
      </c>
      <c r="K32" s="367">
        <f>SUM(K33)</f>
        <v>10000</v>
      </c>
      <c r="L32" s="367">
        <f>SUM(L33)</f>
        <v>10000</v>
      </c>
      <c r="M32" s="355">
        <f t="shared" si="0"/>
        <v>100</v>
      </c>
      <c r="N32" s="41"/>
    </row>
    <row r="33" spans="1:14" ht="93.6" x14ac:dyDescent="0.3">
      <c r="A33" s="2"/>
      <c r="B33" s="60"/>
      <c r="C33" s="60"/>
      <c r="D33" s="60"/>
      <c r="E33" s="61"/>
      <c r="F33" s="61"/>
      <c r="G33" s="99" t="s">
        <v>172</v>
      </c>
      <c r="H33" s="25"/>
      <c r="I33" s="175" t="s">
        <v>299</v>
      </c>
      <c r="J33" s="165"/>
      <c r="K33" s="368">
        <f t="shared" ref="K33:L35" si="4">SUM(K34)</f>
        <v>10000</v>
      </c>
      <c r="L33" s="368">
        <f t="shared" si="4"/>
        <v>10000</v>
      </c>
      <c r="M33" s="353">
        <f t="shared" si="0"/>
        <v>100</v>
      </c>
      <c r="N33" s="41"/>
    </row>
    <row r="34" spans="1:14" ht="63.75" customHeight="1" x14ac:dyDescent="0.3">
      <c r="A34" s="2"/>
      <c r="B34" s="60"/>
      <c r="C34" s="60"/>
      <c r="D34" s="60"/>
      <c r="E34" s="61"/>
      <c r="F34" s="61"/>
      <c r="G34" s="99" t="s">
        <v>298</v>
      </c>
      <c r="H34" s="25"/>
      <c r="I34" s="290" t="s">
        <v>300</v>
      </c>
      <c r="J34" s="193"/>
      <c r="K34" s="368">
        <f t="shared" si="4"/>
        <v>10000</v>
      </c>
      <c r="L34" s="368">
        <f t="shared" si="4"/>
        <v>10000</v>
      </c>
      <c r="M34" s="354">
        <f t="shared" si="0"/>
        <v>100</v>
      </c>
      <c r="N34" s="41"/>
    </row>
    <row r="35" spans="1:14" ht="46.8" x14ac:dyDescent="0.3">
      <c r="A35" s="2"/>
      <c r="B35" s="60"/>
      <c r="C35" s="60"/>
      <c r="D35" s="60"/>
      <c r="E35" s="61"/>
      <c r="F35" s="61"/>
      <c r="G35" s="103" t="s">
        <v>58</v>
      </c>
      <c r="H35" s="18"/>
      <c r="I35" s="226" t="s">
        <v>301</v>
      </c>
      <c r="J35" s="242"/>
      <c r="K35" s="369">
        <f t="shared" si="4"/>
        <v>10000</v>
      </c>
      <c r="L35" s="369">
        <f t="shared" si="4"/>
        <v>10000</v>
      </c>
      <c r="M35" s="351">
        <f t="shared" si="0"/>
        <v>100</v>
      </c>
      <c r="N35" s="41"/>
    </row>
    <row r="36" spans="1:14" ht="46.8" x14ac:dyDescent="0.3">
      <c r="A36" s="2"/>
      <c r="B36" s="60"/>
      <c r="C36" s="60"/>
      <c r="D36" s="60"/>
      <c r="E36" s="61"/>
      <c r="F36" s="61"/>
      <c r="G36" s="20" t="s">
        <v>2</v>
      </c>
      <c r="H36" s="20"/>
      <c r="I36" s="190" t="s">
        <v>0</v>
      </c>
      <c r="J36" s="167">
        <v>200</v>
      </c>
      <c r="K36" s="369">
        <v>10000</v>
      </c>
      <c r="L36" s="369">
        <v>10000</v>
      </c>
      <c r="M36" s="351">
        <f t="shared" si="0"/>
        <v>100</v>
      </c>
      <c r="N36" s="41"/>
    </row>
    <row r="37" spans="1:14" ht="62.4" x14ac:dyDescent="0.3">
      <c r="A37" s="2"/>
      <c r="B37" s="60"/>
      <c r="C37" s="60"/>
      <c r="D37" s="60"/>
      <c r="E37" s="61"/>
      <c r="F37" s="61"/>
      <c r="G37" s="29" t="s">
        <v>59</v>
      </c>
      <c r="H37" s="63"/>
      <c r="I37" s="291" t="s">
        <v>129</v>
      </c>
      <c r="J37" s="184" t="s">
        <v>0</v>
      </c>
      <c r="K37" s="378">
        <f>SUM(K38)</f>
        <v>1120000</v>
      </c>
      <c r="L37" s="378">
        <f>SUM(L38)</f>
        <v>877506</v>
      </c>
      <c r="M37" s="379">
        <f t="shared" si="0"/>
        <v>78.348749999999995</v>
      </c>
      <c r="N37" s="41"/>
    </row>
    <row r="38" spans="1:14" ht="76.5" customHeight="1" x14ac:dyDescent="0.3">
      <c r="A38" s="2"/>
      <c r="B38" s="60"/>
      <c r="C38" s="60"/>
      <c r="D38" s="60"/>
      <c r="E38" s="61"/>
      <c r="F38" s="61"/>
      <c r="G38" s="99" t="s">
        <v>302</v>
      </c>
      <c r="H38" s="25"/>
      <c r="I38" s="217" t="s">
        <v>197</v>
      </c>
      <c r="J38" s="165" t="s">
        <v>0</v>
      </c>
      <c r="K38" s="361">
        <f>SUM(K40)</f>
        <v>1120000</v>
      </c>
      <c r="L38" s="361">
        <f>SUM(L40)</f>
        <v>877506</v>
      </c>
      <c r="M38" s="362">
        <f t="shared" si="0"/>
        <v>78.348749999999995</v>
      </c>
      <c r="N38" s="41"/>
    </row>
    <row r="39" spans="1:14" ht="78" x14ac:dyDescent="0.3">
      <c r="A39" s="2"/>
      <c r="B39" s="60"/>
      <c r="C39" s="60"/>
      <c r="D39" s="60"/>
      <c r="E39" s="61"/>
      <c r="F39" s="61"/>
      <c r="G39" s="100" t="s">
        <v>303</v>
      </c>
      <c r="H39" s="39"/>
      <c r="I39" s="120" t="s">
        <v>198</v>
      </c>
      <c r="J39" s="193"/>
      <c r="K39" s="361">
        <f>SUM(K40)</f>
        <v>1120000</v>
      </c>
      <c r="L39" s="361">
        <f>SUM(L40)</f>
        <v>877506</v>
      </c>
      <c r="M39" s="362">
        <f t="shared" si="0"/>
        <v>78.348749999999995</v>
      </c>
      <c r="N39" s="41"/>
    </row>
    <row r="40" spans="1:14" ht="62.4" x14ac:dyDescent="0.3">
      <c r="A40" s="2"/>
      <c r="B40" s="60"/>
      <c r="C40" s="60"/>
      <c r="D40" s="60"/>
      <c r="E40" s="61"/>
      <c r="F40" s="61"/>
      <c r="G40" s="101" t="s">
        <v>304</v>
      </c>
      <c r="H40" s="47"/>
      <c r="I40" s="221" t="s">
        <v>199</v>
      </c>
      <c r="J40" s="167" t="s">
        <v>0</v>
      </c>
      <c r="K40" s="363">
        <f>SUM(K41)</f>
        <v>1120000</v>
      </c>
      <c r="L40" s="363">
        <f>SUM(L41)</f>
        <v>877506</v>
      </c>
      <c r="M40" s="365">
        <f t="shared" si="0"/>
        <v>78.348749999999995</v>
      </c>
      <c r="N40" s="41"/>
    </row>
    <row r="41" spans="1:14" ht="66.75" customHeight="1" x14ac:dyDescent="0.3">
      <c r="A41" s="2"/>
      <c r="B41" s="60"/>
      <c r="C41" s="60"/>
      <c r="D41" s="60"/>
      <c r="E41" s="61"/>
      <c r="F41" s="61"/>
      <c r="G41" s="20" t="s">
        <v>4</v>
      </c>
      <c r="H41" s="20"/>
      <c r="I41" s="195"/>
      <c r="J41" s="167">
        <v>600</v>
      </c>
      <c r="K41" s="363">
        <v>1120000</v>
      </c>
      <c r="L41" s="363">
        <v>877506</v>
      </c>
      <c r="M41" s="364">
        <f t="shared" si="0"/>
        <v>78.348749999999995</v>
      </c>
      <c r="N41" s="41"/>
    </row>
    <row r="42" spans="1:14" ht="78" x14ac:dyDescent="0.3">
      <c r="A42" s="2"/>
      <c r="B42" s="60"/>
      <c r="C42" s="60"/>
      <c r="D42" s="60"/>
      <c r="E42" s="61"/>
      <c r="F42" s="61"/>
      <c r="G42" s="29" t="s">
        <v>61</v>
      </c>
      <c r="H42" s="29"/>
      <c r="I42" s="293" t="s">
        <v>135</v>
      </c>
      <c r="J42" s="184" t="s">
        <v>0</v>
      </c>
      <c r="K42" s="378">
        <f>SUM(K43)</f>
        <v>731653</v>
      </c>
      <c r="L42" s="378">
        <f>SUM(L43)</f>
        <v>546586.6</v>
      </c>
      <c r="M42" s="379">
        <f t="shared" si="0"/>
        <v>74.705714320859755</v>
      </c>
      <c r="N42" s="41"/>
    </row>
    <row r="43" spans="1:14" ht="78" x14ac:dyDescent="0.3">
      <c r="A43" s="2"/>
      <c r="B43" s="60"/>
      <c r="C43" s="60"/>
      <c r="D43" s="60"/>
      <c r="E43" s="61"/>
      <c r="F43" s="61"/>
      <c r="G43" s="24" t="s">
        <v>462</v>
      </c>
      <c r="H43" s="24"/>
      <c r="I43" s="224" t="s">
        <v>136</v>
      </c>
      <c r="J43" s="165" t="s">
        <v>0</v>
      </c>
      <c r="K43" s="361">
        <f>SUM(K44+K47+K52)</f>
        <v>731653</v>
      </c>
      <c r="L43" s="361">
        <f>SUM(L44+L47+L52)</f>
        <v>546586.6</v>
      </c>
      <c r="M43" s="362">
        <f t="shared" si="0"/>
        <v>74.705714320859755</v>
      </c>
      <c r="N43" s="41"/>
    </row>
    <row r="44" spans="1:14" ht="93.6" x14ac:dyDescent="0.3">
      <c r="A44" s="2"/>
      <c r="B44" s="60"/>
      <c r="C44" s="60"/>
      <c r="D44" s="60"/>
      <c r="E44" s="61"/>
      <c r="F44" s="61"/>
      <c r="G44" s="100" t="s">
        <v>305</v>
      </c>
      <c r="H44" s="51"/>
      <c r="I44" s="120" t="s">
        <v>137</v>
      </c>
      <c r="J44" s="193"/>
      <c r="K44" s="361">
        <f>SUM(K45)</f>
        <v>30000</v>
      </c>
      <c r="L44" s="361">
        <f>SUM(L45)</f>
        <v>0</v>
      </c>
      <c r="M44" s="362">
        <f t="shared" si="0"/>
        <v>0</v>
      </c>
      <c r="N44" s="41"/>
    </row>
    <row r="45" spans="1:14" ht="62.4" x14ac:dyDescent="0.3">
      <c r="A45" s="2"/>
      <c r="B45" s="60"/>
      <c r="C45" s="60"/>
      <c r="D45" s="60"/>
      <c r="E45" s="61"/>
      <c r="F45" s="61"/>
      <c r="G45" s="19" t="s">
        <v>62</v>
      </c>
      <c r="H45" s="19"/>
      <c r="I45" s="75" t="s">
        <v>138</v>
      </c>
      <c r="J45" s="167" t="s">
        <v>0</v>
      </c>
      <c r="K45" s="363">
        <f>SUM(K46)</f>
        <v>30000</v>
      </c>
      <c r="L45" s="363">
        <f>SUM(L46)</f>
        <v>0</v>
      </c>
      <c r="M45" s="365">
        <f t="shared" si="0"/>
        <v>0</v>
      </c>
      <c r="N45" s="41"/>
    </row>
    <row r="46" spans="1:14" ht="18.75" customHeight="1" x14ac:dyDescent="0.3">
      <c r="A46" s="2"/>
      <c r="B46" s="60"/>
      <c r="C46" s="60"/>
      <c r="D46" s="60"/>
      <c r="E46" s="61"/>
      <c r="F46" s="61"/>
      <c r="G46" s="20" t="s">
        <v>1</v>
      </c>
      <c r="H46" s="64" t="s">
        <v>0</v>
      </c>
      <c r="I46" s="168" t="s">
        <v>0</v>
      </c>
      <c r="J46" s="167">
        <v>800</v>
      </c>
      <c r="K46" s="363">
        <v>30000</v>
      </c>
      <c r="L46" s="363">
        <v>0</v>
      </c>
      <c r="M46" s="365">
        <f t="shared" si="0"/>
        <v>0</v>
      </c>
      <c r="N46" s="41"/>
    </row>
    <row r="47" spans="1:14" ht="93.6" x14ac:dyDescent="0.3">
      <c r="A47" s="2"/>
      <c r="B47" s="60"/>
      <c r="C47" s="60"/>
      <c r="D47" s="60"/>
      <c r="E47" s="61"/>
      <c r="F47" s="61"/>
      <c r="G47" s="99" t="s">
        <v>139</v>
      </c>
      <c r="H47" s="25"/>
      <c r="I47" s="120" t="s">
        <v>140</v>
      </c>
      <c r="J47" s="165"/>
      <c r="K47" s="361">
        <f>SUM(K48+K50)</f>
        <v>506930</v>
      </c>
      <c r="L47" s="361">
        <f>SUM(L48+L50)</f>
        <v>500000</v>
      </c>
      <c r="M47" s="362">
        <f t="shared" si="0"/>
        <v>98.632947349732703</v>
      </c>
      <c r="N47" s="41"/>
    </row>
    <row r="48" spans="1:14" ht="93.6" x14ac:dyDescent="0.3">
      <c r="A48" s="2"/>
      <c r="B48" s="60"/>
      <c r="C48" s="60"/>
      <c r="D48" s="60"/>
      <c r="E48" s="61"/>
      <c r="F48" s="61"/>
      <c r="G48" s="103" t="s">
        <v>306</v>
      </c>
      <c r="H48" s="18"/>
      <c r="I48" s="156" t="s">
        <v>309</v>
      </c>
      <c r="J48" s="167"/>
      <c r="K48" s="363">
        <f>SUM(K49)</f>
        <v>500000</v>
      </c>
      <c r="L48" s="363">
        <f>SUM(L49)</f>
        <v>500000</v>
      </c>
      <c r="M48" s="365">
        <f t="shared" si="0"/>
        <v>100</v>
      </c>
      <c r="N48" s="41"/>
    </row>
    <row r="49" spans="1:14" ht="19.5" customHeight="1" x14ac:dyDescent="0.3">
      <c r="A49" s="2"/>
      <c r="B49" s="60"/>
      <c r="C49" s="60"/>
      <c r="D49" s="60"/>
      <c r="E49" s="61"/>
      <c r="F49" s="61"/>
      <c r="G49" s="20" t="s">
        <v>1</v>
      </c>
      <c r="H49" s="20"/>
      <c r="I49" s="168" t="s">
        <v>0</v>
      </c>
      <c r="J49" s="167">
        <v>800</v>
      </c>
      <c r="K49" s="363">
        <v>500000</v>
      </c>
      <c r="L49" s="363">
        <v>500000</v>
      </c>
      <c r="M49" s="365">
        <f t="shared" si="0"/>
        <v>100</v>
      </c>
      <c r="N49" s="41"/>
    </row>
    <row r="50" spans="1:14" ht="78" x14ac:dyDescent="0.3">
      <c r="A50" s="2"/>
      <c r="B50" s="60"/>
      <c r="C50" s="60"/>
      <c r="D50" s="60"/>
      <c r="E50" s="61"/>
      <c r="F50" s="61"/>
      <c r="G50" s="103" t="s">
        <v>141</v>
      </c>
      <c r="H50" s="24"/>
      <c r="I50" s="221" t="s">
        <v>203</v>
      </c>
      <c r="J50" s="167"/>
      <c r="K50" s="363">
        <f>SUM(K51)</f>
        <v>6930</v>
      </c>
      <c r="L50" s="363">
        <f>SUM(L51)</f>
        <v>0</v>
      </c>
      <c r="M50" s="365">
        <f t="shared" si="0"/>
        <v>0</v>
      </c>
      <c r="N50" s="41"/>
    </row>
    <row r="51" spans="1:14" ht="46.8" x14ac:dyDescent="0.3">
      <c r="A51" s="2"/>
      <c r="B51" s="60"/>
      <c r="C51" s="60"/>
      <c r="D51" s="60"/>
      <c r="E51" s="61"/>
      <c r="F51" s="61"/>
      <c r="G51" s="20" t="s">
        <v>2</v>
      </c>
      <c r="H51" s="24"/>
      <c r="I51" s="190" t="s">
        <v>0</v>
      </c>
      <c r="J51" s="167">
        <v>200</v>
      </c>
      <c r="K51" s="363">
        <v>6930</v>
      </c>
      <c r="L51" s="363">
        <v>0</v>
      </c>
      <c r="M51" s="365">
        <f t="shared" si="0"/>
        <v>0</v>
      </c>
      <c r="N51" s="41"/>
    </row>
    <row r="52" spans="1:14" ht="79.5" customHeight="1" x14ac:dyDescent="0.3">
      <c r="A52" s="2"/>
      <c r="B52" s="60"/>
      <c r="C52" s="60"/>
      <c r="D52" s="60"/>
      <c r="E52" s="61"/>
      <c r="F52" s="61"/>
      <c r="G52" s="292" t="s">
        <v>307</v>
      </c>
      <c r="H52" s="20"/>
      <c r="I52" s="294" t="s">
        <v>310</v>
      </c>
      <c r="J52" s="248"/>
      <c r="K52" s="361">
        <f t="shared" ref="K52:L53" si="5">SUM(K53)</f>
        <v>194723</v>
      </c>
      <c r="L52" s="361">
        <f t="shared" si="5"/>
        <v>46586.6</v>
      </c>
      <c r="M52" s="362">
        <f t="shared" si="0"/>
        <v>23.924549231472398</v>
      </c>
      <c r="N52" s="41"/>
    </row>
    <row r="53" spans="1:14" ht="46.8" x14ac:dyDescent="0.3">
      <c r="A53" s="2"/>
      <c r="B53" s="60"/>
      <c r="C53" s="60"/>
      <c r="D53" s="60"/>
      <c r="E53" s="61"/>
      <c r="F53" s="61"/>
      <c r="G53" s="20" t="s">
        <v>308</v>
      </c>
      <c r="H53" s="20"/>
      <c r="I53" s="254" t="s">
        <v>311</v>
      </c>
      <c r="J53" s="167"/>
      <c r="K53" s="363">
        <f t="shared" si="5"/>
        <v>194723</v>
      </c>
      <c r="L53" s="363">
        <f t="shared" si="5"/>
        <v>46586.6</v>
      </c>
      <c r="M53" s="364">
        <f t="shared" si="0"/>
        <v>23.924549231472398</v>
      </c>
      <c r="N53" s="41"/>
    </row>
    <row r="54" spans="1:14" ht="46.8" x14ac:dyDescent="0.3">
      <c r="A54" s="2"/>
      <c r="B54" s="60"/>
      <c r="C54" s="60"/>
      <c r="D54" s="60"/>
      <c r="E54" s="61"/>
      <c r="F54" s="61"/>
      <c r="G54" s="20" t="s">
        <v>2</v>
      </c>
      <c r="H54" s="20"/>
      <c r="I54" s="254"/>
      <c r="J54" s="167">
        <v>200</v>
      </c>
      <c r="K54" s="363">
        <v>194723</v>
      </c>
      <c r="L54" s="363">
        <v>46586.6</v>
      </c>
      <c r="M54" s="365">
        <f t="shared" si="0"/>
        <v>23.924549231472398</v>
      </c>
      <c r="N54" s="41"/>
    </row>
    <row r="55" spans="1:14" ht="15.6" x14ac:dyDescent="0.3">
      <c r="A55" s="2"/>
      <c r="B55" s="60"/>
      <c r="C55" s="60"/>
      <c r="D55" s="60"/>
      <c r="E55" s="61"/>
      <c r="F55" s="61"/>
      <c r="G55" s="29" t="s">
        <v>8</v>
      </c>
      <c r="H55" s="29"/>
      <c r="I55" s="249" t="s">
        <v>150</v>
      </c>
      <c r="J55" s="184" t="s">
        <v>0</v>
      </c>
      <c r="K55" s="367">
        <f>SUM(K56)</f>
        <v>41514741.909999996</v>
      </c>
      <c r="L55" s="367">
        <f>SUM(L56)</f>
        <v>28725182.800000001</v>
      </c>
      <c r="M55" s="355">
        <f t="shared" si="0"/>
        <v>69.192728843824824</v>
      </c>
      <c r="N55" s="41"/>
    </row>
    <row r="56" spans="1:14" ht="15.6" x14ac:dyDescent="0.3">
      <c r="A56" s="2"/>
      <c r="B56" s="60"/>
      <c r="C56" s="60"/>
      <c r="D56" s="60"/>
      <c r="E56" s="61"/>
      <c r="F56" s="61"/>
      <c r="G56" s="65" t="s">
        <v>8</v>
      </c>
      <c r="H56" s="52"/>
      <c r="I56" s="250" t="s">
        <v>150</v>
      </c>
      <c r="J56" s="193" t="s">
        <v>0</v>
      </c>
      <c r="K56" s="361">
        <f>SUM(K60+K63+K65+K70+K83+K86+K57+K78+K74+K72+K81+K76)</f>
        <v>41514741.909999996</v>
      </c>
      <c r="L56" s="361">
        <f>SUM(L60+L63+L65+L70+L83+L86+L57+L78+L74+L72+L81+L76)</f>
        <v>28725182.800000001</v>
      </c>
      <c r="M56" s="354">
        <f t="shared" si="0"/>
        <v>69.192728843824824</v>
      </c>
      <c r="N56" s="41"/>
    </row>
    <row r="57" spans="1:14" ht="31.2" x14ac:dyDescent="0.3">
      <c r="A57" s="2"/>
      <c r="B57" s="60"/>
      <c r="C57" s="60"/>
      <c r="D57" s="60"/>
      <c r="E57" s="61"/>
      <c r="F57" s="61"/>
      <c r="G57" s="20" t="s">
        <v>70</v>
      </c>
      <c r="H57" s="20"/>
      <c r="I57" s="251" t="s">
        <v>151</v>
      </c>
      <c r="J57" s="193"/>
      <c r="K57" s="369">
        <f>SUM(K58:K59)</f>
        <v>512000</v>
      </c>
      <c r="L57" s="369">
        <f>SUM(L58:L59)</f>
        <v>311121.2</v>
      </c>
      <c r="M57" s="351">
        <f t="shared" si="0"/>
        <v>60.765859375000005</v>
      </c>
      <c r="N57" s="41"/>
    </row>
    <row r="58" spans="1:14" ht="46.8" x14ac:dyDescent="0.3">
      <c r="A58" s="2"/>
      <c r="B58" s="60"/>
      <c r="C58" s="60"/>
      <c r="D58" s="60"/>
      <c r="E58" s="61"/>
      <c r="F58" s="61"/>
      <c r="G58" s="20" t="s">
        <v>2</v>
      </c>
      <c r="H58" s="20"/>
      <c r="I58" s="168" t="s">
        <v>0</v>
      </c>
      <c r="J58" s="167">
        <v>200</v>
      </c>
      <c r="K58" s="370">
        <v>387000</v>
      </c>
      <c r="L58" s="370">
        <v>255721.2</v>
      </c>
      <c r="M58" s="351">
        <f t="shared" si="0"/>
        <v>66.077829457364345</v>
      </c>
      <c r="N58" s="41"/>
    </row>
    <row r="59" spans="1:14" ht="18" customHeight="1" x14ac:dyDescent="0.3">
      <c r="A59" s="2"/>
      <c r="B59" s="60"/>
      <c r="C59" s="60"/>
      <c r="D59" s="60"/>
      <c r="E59" s="61"/>
      <c r="F59" s="61"/>
      <c r="G59" s="21" t="s">
        <v>1</v>
      </c>
      <c r="H59" s="20"/>
      <c r="I59" s="168"/>
      <c r="J59" s="167">
        <v>800</v>
      </c>
      <c r="K59" s="370">
        <v>125000</v>
      </c>
      <c r="L59" s="370">
        <v>55400</v>
      </c>
      <c r="M59" s="351">
        <f t="shared" si="0"/>
        <v>44.32</v>
      </c>
      <c r="N59" s="41"/>
    </row>
    <row r="60" spans="1:14" ht="31.2" x14ac:dyDescent="0.3">
      <c r="A60" s="2"/>
      <c r="B60" s="60"/>
      <c r="C60" s="60"/>
      <c r="D60" s="60"/>
      <c r="E60" s="61"/>
      <c r="F60" s="61"/>
      <c r="G60" s="20" t="s">
        <v>66</v>
      </c>
      <c r="H60" s="20"/>
      <c r="I60" s="195" t="s">
        <v>152</v>
      </c>
      <c r="J60" s="165"/>
      <c r="K60" s="369">
        <f>SUM(K61:K62)</f>
        <v>194312.43</v>
      </c>
      <c r="L60" s="369">
        <f>SUM(L61:L62)</f>
        <v>16000</v>
      </c>
      <c r="M60" s="351">
        <f t="shared" ref="M60" si="6">L60/K60%</f>
        <v>8.2341618598460222</v>
      </c>
      <c r="N60" s="41"/>
    </row>
    <row r="61" spans="1:14" ht="46.8" x14ac:dyDescent="0.3">
      <c r="A61" s="2"/>
      <c r="B61" s="60"/>
      <c r="C61" s="60"/>
      <c r="D61" s="60"/>
      <c r="E61" s="61"/>
      <c r="F61" s="61"/>
      <c r="G61" s="20" t="s">
        <v>2</v>
      </c>
      <c r="H61" s="20"/>
      <c r="I61" s="168" t="s">
        <v>0</v>
      </c>
      <c r="J61" s="167">
        <v>200</v>
      </c>
      <c r="K61" s="370">
        <v>16000</v>
      </c>
      <c r="L61" s="370">
        <v>16000</v>
      </c>
      <c r="M61" s="351"/>
      <c r="N61" s="41"/>
    </row>
    <row r="62" spans="1:14" ht="18.75" customHeight="1" x14ac:dyDescent="0.3">
      <c r="A62" s="2"/>
      <c r="B62" s="60"/>
      <c r="C62" s="60"/>
      <c r="D62" s="60"/>
      <c r="E62" s="61"/>
      <c r="F62" s="61"/>
      <c r="G62" s="19" t="s">
        <v>1</v>
      </c>
      <c r="H62" s="20"/>
      <c r="I62" s="166" t="s">
        <v>0</v>
      </c>
      <c r="J62" s="167">
        <v>800</v>
      </c>
      <c r="K62" s="370">
        <v>178312.43</v>
      </c>
      <c r="L62" s="370">
        <v>0</v>
      </c>
      <c r="M62" s="351">
        <f t="shared" si="0"/>
        <v>0</v>
      </c>
      <c r="N62" s="41"/>
    </row>
    <row r="63" spans="1:14" ht="31.2" x14ac:dyDescent="0.3">
      <c r="A63" s="2"/>
      <c r="B63" s="60"/>
      <c r="C63" s="60"/>
      <c r="D63" s="60"/>
      <c r="E63" s="61"/>
      <c r="F63" s="61"/>
      <c r="G63" s="103" t="s">
        <v>64</v>
      </c>
      <c r="H63" s="20"/>
      <c r="I63" s="251" t="s">
        <v>153</v>
      </c>
      <c r="J63" s="165"/>
      <c r="K63" s="363">
        <f>SUM(K64)</f>
        <v>1595000</v>
      </c>
      <c r="L63" s="363">
        <f>SUM(L64)</f>
        <v>945753.81</v>
      </c>
      <c r="M63" s="350">
        <f t="shared" si="0"/>
        <v>59.294909717868343</v>
      </c>
      <c r="N63" s="41"/>
    </row>
    <row r="64" spans="1:14" ht="140.4" x14ac:dyDescent="0.3">
      <c r="A64" s="2"/>
      <c r="B64" s="60"/>
      <c r="C64" s="60"/>
      <c r="D64" s="60"/>
      <c r="E64" s="61"/>
      <c r="F64" s="61"/>
      <c r="G64" s="20" t="s">
        <v>3</v>
      </c>
      <c r="H64" s="18"/>
      <c r="I64" s="190" t="s">
        <v>0</v>
      </c>
      <c r="J64" s="167">
        <v>100</v>
      </c>
      <c r="K64" s="363">
        <v>1595000</v>
      </c>
      <c r="L64" s="363">
        <v>945753.81</v>
      </c>
      <c r="M64" s="365">
        <f t="shared" si="0"/>
        <v>59.294909717868343</v>
      </c>
      <c r="N64" s="41"/>
    </row>
    <row r="65" spans="1:14" ht="15.6" x14ac:dyDescent="0.3">
      <c r="A65" s="2"/>
      <c r="B65" s="60"/>
      <c r="C65" s="60"/>
      <c r="D65" s="60"/>
      <c r="E65" s="61"/>
      <c r="F65" s="61"/>
      <c r="G65" s="103" t="s">
        <v>7</v>
      </c>
      <c r="H65" s="20"/>
      <c r="I65" s="251" t="s">
        <v>154</v>
      </c>
      <c r="J65" s="165"/>
      <c r="K65" s="369">
        <f>SUM(K66:K69)</f>
        <v>21432000</v>
      </c>
      <c r="L65" s="369">
        <f>SUM(L66:L69)</f>
        <v>14804005.73</v>
      </c>
      <c r="M65" s="351">
        <f t="shared" si="0"/>
        <v>69.074308184023891</v>
      </c>
      <c r="N65" s="41"/>
    </row>
    <row r="66" spans="1:14" ht="140.4" x14ac:dyDescent="0.3">
      <c r="A66" s="2"/>
      <c r="B66" s="60"/>
      <c r="C66" s="60"/>
      <c r="D66" s="60"/>
      <c r="E66" s="61"/>
      <c r="F66" s="61"/>
      <c r="G66" s="19" t="s">
        <v>3</v>
      </c>
      <c r="H66" s="18"/>
      <c r="I66" s="190" t="s">
        <v>0</v>
      </c>
      <c r="J66" s="167">
        <v>100</v>
      </c>
      <c r="K66" s="369">
        <v>18248571.18</v>
      </c>
      <c r="L66" s="369">
        <v>13283444.470000001</v>
      </c>
      <c r="M66" s="351">
        <f t="shared" si="0"/>
        <v>72.791696067461658</v>
      </c>
      <c r="N66" s="41"/>
    </row>
    <row r="67" spans="1:14" ht="46.8" x14ac:dyDescent="0.3">
      <c r="A67" s="2"/>
      <c r="B67" s="60"/>
      <c r="C67" s="60"/>
      <c r="D67" s="60"/>
      <c r="E67" s="61"/>
      <c r="F67" s="61"/>
      <c r="G67" s="20" t="s">
        <v>2</v>
      </c>
      <c r="H67" s="19"/>
      <c r="I67" s="190" t="s">
        <v>0</v>
      </c>
      <c r="J67" s="167">
        <v>200</v>
      </c>
      <c r="K67" s="369">
        <v>3059000</v>
      </c>
      <c r="L67" s="369">
        <v>1430073.44</v>
      </c>
      <c r="M67" s="351">
        <f t="shared" si="0"/>
        <v>46.749703824779338</v>
      </c>
      <c r="N67" s="41"/>
    </row>
    <row r="68" spans="1:14" ht="31.2" x14ac:dyDescent="0.3">
      <c r="A68" s="2"/>
      <c r="B68" s="60"/>
      <c r="C68" s="60"/>
      <c r="D68" s="60"/>
      <c r="E68" s="61"/>
      <c r="F68" s="61"/>
      <c r="G68" s="20" t="s">
        <v>5</v>
      </c>
      <c r="H68" s="19"/>
      <c r="I68" s="186" t="s">
        <v>0</v>
      </c>
      <c r="J68" s="167">
        <v>300</v>
      </c>
      <c r="K68" s="369">
        <v>4385.22</v>
      </c>
      <c r="L68" s="369">
        <v>4385.22</v>
      </c>
      <c r="M68" s="351">
        <f t="shared" si="0"/>
        <v>100</v>
      </c>
      <c r="N68" s="41"/>
    </row>
    <row r="69" spans="1:14" ht="19.5" customHeight="1" x14ac:dyDescent="0.3">
      <c r="A69" s="2"/>
      <c r="B69" s="60"/>
      <c r="C69" s="60"/>
      <c r="D69" s="60"/>
      <c r="E69" s="61"/>
      <c r="F69" s="61"/>
      <c r="G69" s="19" t="s">
        <v>1</v>
      </c>
      <c r="H69" s="20"/>
      <c r="I69" s="190" t="s">
        <v>0</v>
      </c>
      <c r="J69" s="167">
        <v>800</v>
      </c>
      <c r="K69" s="369">
        <v>120043.6</v>
      </c>
      <c r="L69" s="369">
        <v>86102.6</v>
      </c>
      <c r="M69" s="351">
        <f t="shared" si="0"/>
        <v>71.726106181420747</v>
      </c>
      <c r="N69" s="41"/>
    </row>
    <row r="70" spans="1:14" ht="62.4" x14ac:dyDescent="0.3">
      <c r="A70" s="2"/>
      <c r="B70" s="60"/>
      <c r="C70" s="60"/>
      <c r="D70" s="60"/>
      <c r="E70" s="61"/>
      <c r="F70" s="61"/>
      <c r="G70" s="104" t="s">
        <v>65</v>
      </c>
      <c r="H70" s="21"/>
      <c r="I70" s="68" t="s">
        <v>155</v>
      </c>
      <c r="J70" s="165"/>
      <c r="K70" s="363">
        <f>SUM(K71:K71)</f>
        <v>856000</v>
      </c>
      <c r="L70" s="363">
        <f>SUM(L71:L71)</f>
        <v>570536.55000000005</v>
      </c>
      <c r="M70" s="364">
        <f t="shared" si="0"/>
        <v>66.651466121495332</v>
      </c>
      <c r="N70" s="41"/>
    </row>
    <row r="71" spans="1:14" ht="140.4" x14ac:dyDescent="0.3">
      <c r="A71" s="2"/>
      <c r="B71" s="60"/>
      <c r="C71" s="60"/>
      <c r="D71" s="60"/>
      <c r="E71" s="61"/>
      <c r="F71" s="61"/>
      <c r="G71" s="20" t="s">
        <v>3</v>
      </c>
      <c r="H71" s="28"/>
      <c r="I71" s="190" t="s">
        <v>0</v>
      </c>
      <c r="J71" s="167">
        <v>100</v>
      </c>
      <c r="K71" s="363">
        <v>856000</v>
      </c>
      <c r="L71" s="363">
        <v>570536.55000000005</v>
      </c>
      <c r="M71" s="364">
        <f t="shared" si="0"/>
        <v>66.651466121495332</v>
      </c>
      <c r="N71" s="41"/>
    </row>
    <row r="72" spans="1:14" ht="46.8" x14ac:dyDescent="0.3">
      <c r="A72" s="2"/>
      <c r="B72" s="60"/>
      <c r="C72" s="60"/>
      <c r="D72" s="60"/>
      <c r="E72" s="61"/>
      <c r="F72" s="61"/>
      <c r="G72" s="19" t="s">
        <v>231</v>
      </c>
      <c r="H72" s="20"/>
      <c r="I72" s="168" t="s">
        <v>232</v>
      </c>
      <c r="J72" s="167"/>
      <c r="K72" s="363">
        <f>SUM(K73:K73)</f>
        <v>30000</v>
      </c>
      <c r="L72" s="363">
        <f>SUM(L73:L73)</f>
        <v>0</v>
      </c>
      <c r="M72" s="365">
        <f t="shared" si="0"/>
        <v>0</v>
      </c>
      <c r="N72" s="41"/>
    </row>
    <row r="73" spans="1:14" ht="46.8" x14ac:dyDescent="0.3">
      <c r="A73" s="2"/>
      <c r="B73" s="60"/>
      <c r="C73" s="60"/>
      <c r="D73" s="60"/>
      <c r="E73" s="61"/>
      <c r="F73" s="61"/>
      <c r="G73" s="20" t="s">
        <v>2</v>
      </c>
      <c r="H73" s="19"/>
      <c r="I73" s="168" t="s">
        <v>0</v>
      </c>
      <c r="J73" s="167">
        <v>200</v>
      </c>
      <c r="K73" s="363">
        <v>30000</v>
      </c>
      <c r="L73" s="363">
        <v>0</v>
      </c>
      <c r="M73" s="365">
        <f t="shared" si="0"/>
        <v>0</v>
      </c>
      <c r="N73" s="41"/>
    </row>
    <row r="74" spans="1:14" ht="109.2" x14ac:dyDescent="0.3">
      <c r="A74" s="2"/>
      <c r="B74" s="60"/>
      <c r="C74" s="60"/>
      <c r="D74" s="60"/>
      <c r="E74" s="61"/>
      <c r="F74" s="61"/>
      <c r="G74" s="19" t="s">
        <v>192</v>
      </c>
      <c r="H74" s="19"/>
      <c r="I74" s="168" t="s">
        <v>193</v>
      </c>
      <c r="J74" s="167"/>
      <c r="K74" s="363">
        <f>SUM(K75:K75)</f>
        <v>23042</v>
      </c>
      <c r="L74" s="363">
        <f>SUM(L75:L75)</f>
        <v>23042</v>
      </c>
      <c r="M74" s="364">
        <f t="shared" si="0"/>
        <v>100</v>
      </c>
      <c r="N74" s="41"/>
    </row>
    <row r="75" spans="1:14" ht="46.8" x14ac:dyDescent="0.3">
      <c r="A75" s="2"/>
      <c r="B75" s="60"/>
      <c r="C75" s="60"/>
      <c r="D75" s="60"/>
      <c r="E75" s="61"/>
      <c r="F75" s="61"/>
      <c r="G75" s="20" t="s">
        <v>2</v>
      </c>
      <c r="H75" s="19"/>
      <c r="I75" s="168" t="s">
        <v>0</v>
      </c>
      <c r="J75" s="167">
        <v>200</v>
      </c>
      <c r="K75" s="363">
        <v>23042</v>
      </c>
      <c r="L75" s="363">
        <v>23042</v>
      </c>
      <c r="M75" s="364">
        <f t="shared" si="0"/>
        <v>100</v>
      </c>
      <c r="N75" s="41"/>
    </row>
    <row r="76" spans="1:14" ht="69" x14ac:dyDescent="0.3">
      <c r="A76" s="2"/>
      <c r="B76" s="60"/>
      <c r="C76" s="60"/>
      <c r="D76" s="60"/>
      <c r="E76" s="61"/>
      <c r="F76" s="61"/>
      <c r="G76" s="408" t="s">
        <v>531</v>
      </c>
      <c r="H76" s="19"/>
      <c r="I76" s="409" t="s">
        <v>532</v>
      </c>
      <c r="J76" s="407"/>
      <c r="K76" s="363">
        <f>SUM(K77:K77)</f>
        <v>3618887</v>
      </c>
      <c r="L76" s="363">
        <f>SUM(L77:L77)</f>
        <v>0</v>
      </c>
      <c r="M76" s="364">
        <f t="shared" si="0"/>
        <v>0</v>
      </c>
      <c r="N76" s="41"/>
    </row>
    <row r="77" spans="1:14" ht="27.6" x14ac:dyDescent="0.3">
      <c r="A77" s="2"/>
      <c r="B77" s="60"/>
      <c r="C77" s="60"/>
      <c r="D77" s="60"/>
      <c r="E77" s="61"/>
      <c r="F77" s="61"/>
      <c r="G77" s="408" t="s">
        <v>5</v>
      </c>
      <c r="H77" s="19"/>
      <c r="I77" s="406"/>
      <c r="J77" s="407">
        <v>300</v>
      </c>
      <c r="K77" s="363">
        <v>3618887</v>
      </c>
      <c r="L77" s="363">
        <v>0</v>
      </c>
      <c r="M77" s="364">
        <f t="shared" si="0"/>
        <v>0</v>
      </c>
      <c r="N77" s="41"/>
    </row>
    <row r="78" spans="1:14" ht="62.4" x14ac:dyDescent="0.3">
      <c r="A78" s="2"/>
      <c r="B78" s="60"/>
      <c r="C78" s="60"/>
      <c r="D78" s="60"/>
      <c r="E78" s="61"/>
      <c r="F78" s="61"/>
      <c r="G78" s="20" t="s">
        <v>178</v>
      </c>
      <c r="H78" s="19"/>
      <c r="I78" s="251" t="s">
        <v>179</v>
      </c>
      <c r="J78" s="167" t="s">
        <v>0</v>
      </c>
      <c r="K78" s="363">
        <f>SUM(K79:K80)</f>
        <v>1313830</v>
      </c>
      <c r="L78" s="363">
        <f>SUM(L79:L80)</f>
        <v>974074.81</v>
      </c>
      <c r="M78" s="365">
        <f t="shared" si="0"/>
        <v>74.140094989458305</v>
      </c>
      <c r="N78" s="41"/>
    </row>
    <row r="79" spans="1:14" ht="140.4" x14ac:dyDescent="0.3">
      <c r="A79" s="2"/>
      <c r="B79" s="60"/>
      <c r="C79" s="60"/>
      <c r="D79" s="60"/>
      <c r="E79" s="61"/>
      <c r="F79" s="61"/>
      <c r="G79" s="20" t="s">
        <v>3</v>
      </c>
      <c r="H79" s="20"/>
      <c r="I79" s="190" t="s">
        <v>0</v>
      </c>
      <c r="J79" s="167">
        <v>100</v>
      </c>
      <c r="K79" s="363">
        <v>1213830</v>
      </c>
      <c r="L79" s="363">
        <v>904731.51</v>
      </c>
      <c r="M79" s="365">
        <f t="shared" si="0"/>
        <v>74.535273473221139</v>
      </c>
      <c r="N79" s="41"/>
    </row>
    <row r="80" spans="1:14" ht="46.8" x14ac:dyDescent="0.3">
      <c r="A80" s="2"/>
      <c r="B80" s="60"/>
      <c r="C80" s="60"/>
      <c r="D80" s="60"/>
      <c r="E80" s="61"/>
      <c r="F80" s="61"/>
      <c r="G80" s="20" t="s">
        <v>2</v>
      </c>
      <c r="H80" s="20"/>
      <c r="I80" s="190" t="s">
        <v>0</v>
      </c>
      <c r="J80" s="167">
        <v>200</v>
      </c>
      <c r="K80" s="363">
        <v>100000</v>
      </c>
      <c r="L80" s="363">
        <v>69343.3</v>
      </c>
      <c r="M80" s="365">
        <f t="shared" si="0"/>
        <v>69.343299999999999</v>
      </c>
      <c r="N80" s="41"/>
    </row>
    <row r="81" spans="1:14" ht="124.8" x14ac:dyDescent="0.3">
      <c r="A81" s="2"/>
      <c r="B81" s="60"/>
      <c r="C81" s="60"/>
      <c r="D81" s="60"/>
      <c r="E81" s="61"/>
      <c r="F81" s="61"/>
      <c r="G81" s="20" t="s">
        <v>499</v>
      </c>
      <c r="H81" s="20"/>
      <c r="I81" s="168" t="s">
        <v>500</v>
      </c>
      <c r="J81" s="167"/>
      <c r="K81" s="363">
        <f>SUM(K82:K82)</f>
        <v>10346111.48</v>
      </c>
      <c r="L81" s="363">
        <f>SUM(L82:L82)</f>
        <v>10346111.48</v>
      </c>
      <c r="M81" s="365">
        <f t="shared" si="0"/>
        <v>100</v>
      </c>
      <c r="N81" s="41"/>
    </row>
    <row r="82" spans="1:14" ht="15.6" x14ac:dyDescent="0.3">
      <c r="A82" s="2"/>
      <c r="B82" s="60"/>
      <c r="C82" s="60"/>
      <c r="D82" s="60"/>
      <c r="E82" s="61"/>
      <c r="F82" s="61"/>
      <c r="G82" s="20" t="s">
        <v>6</v>
      </c>
      <c r="H82" s="20"/>
      <c r="I82" s="168"/>
      <c r="J82" s="167">
        <v>500</v>
      </c>
      <c r="K82" s="363">
        <v>10346111.48</v>
      </c>
      <c r="L82" s="363">
        <v>10346111.48</v>
      </c>
      <c r="M82" s="365">
        <f t="shared" si="0"/>
        <v>100</v>
      </c>
      <c r="N82" s="41"/>
    </row>
    <row r="83" spans="1:14" ht="78" x14ac:dyDescent="0.3">
      <c r="A83" s="2"/>
      <c r="B83" s="60"/>
      <c r="C83" s="60"/>
      <c r="D83" s="60"/>
      <c r="E83" s="61"/>
      <c r="F83" s="61"/>
      <c r="G83" s="20" t="s">
        <v>37</v>
      </c>
      <c r="H83" s="20"/>
      <c r="I83" s="68" t="s">
        <v>204</v>
      </c>
      <c r="J83" s="167"/>
      <c r="K83" s="363">
        <f>SUM(K84:K85)</f>
        <v>1569834</v>
      </c>
      <c r="L83" s="363">
        <f>SUM(L84:L85)</f>
        <v>720123.22</v>
      </c>
      <c r="M83" s="365">
        <f t="shared" si="0"/>
        <v>45.872571240016455</v>
      </c>
      <c r="N83" s="41"/>
    </row>
    <row r="84" spans="1:14" ht="140.4" x14ac:dyDescent="0.3">
      <c r="A84" s="2"/>
      <c r="B84" s="60"/>
      <c r="C84" s="60"/>
      <c r="D84" s="60"/>
      <c r="E84" s="61"/>
      <c r="F84" s="61"/>
      <c r="G84" s="20" t="s">
        <v>3</v>
      </c>
      <c r="H84" s="20"/>
      <c r="I84" s="190" t="s">
        <v>0</v>
      </c>
      <c r="J84" s="167">
        <v>100</v>
      </c>
      <c r="K84" s="363">
        <v>1328573</v>
      </c>
      <c r="L84" s="363">
        <v>709323.22</v>
      </c>
      <c r="M84" s="365">
        <f t="shared" si="0"/>
        <v>53.389856635653445</v>
      </c>
      <c r="N84" s="41"/>
    </row>
    <row r="85" spans="1:14" ht="46.8" x14ac:dyDescent="0.3">
      <c r="A85" s="2"/>
      <c r="B85" s="60"/>
      <c r="C85" s="60"/>
      <c r="D85" s="60"/>
      <c r="E85" s="61"/>
      <c r="F85" s="61"/>
      <c r="G85" s="20" t="s">
        <v>2</v>
      </c>
      <c r="H85" s="20"/>
      <c r="I85" s="190" t="s">
        <v>0</v>
      </c>
      <c r="J85" s="167">
        <v>200</v>
      </c>
      <c r="K85" s="363">
        <v>241261</v>
      </c>
      <c r="L85" s="363">
        <v>10800</v>
      </c>
      <c r="M85" s="365">
        <f t="shared" si="0"/>
        <v>4.4764798288989933</v>
      </c>
      <c r="N85" s="41"/>
    </row>
    <row r="86" spans="1:14" ht="78" x14ac:dyDescent="0.3">
      <c r="A86" s="2"/>
      <c r="B86" s="60"/>
      <c r="C86" s="60"/>
      <c r="D86" s="60"/>
      <c r="E86" s="61"/>
      <c r="F86" s="61"/>
      <c r="G86" s="20" t="s">
        <v>38</v>
      </c>
      <c r="H86" s="20"/>
      <c r="I86" s="251" t="s">
        <v>205</v>
      </c>
      <c r="J86" s="167"/>
      <c r="K86" s="363">
        <f>SUM(K87:K88)</f>
        <v>23725</v>
      </c>
      <c r="L86" s="363">
        <f>SUM(L87:L88)</f>
        <v>14414</v>
      </c>
      <c r="M86" s="365">
        <f t="shared" si="0"/>
        <v>60.754478398314014</v>
      </c>
      <c r="N86" s="41"/>
    </row>
    <row r="87" spans="1:14" ht="140.4" x14ac:dyDescent="0.3">
      <c r="A87" s="2"/>
      <c r="B87" s="60"/>
      <c r="C87" s="60"/>
      <c r="D87" s="60"/>
      <c r="E87" s="61"/>
      <c r="F87" s="61"/>
      <c r="G87" s="20" t="s">
        <v>3</v>
      </c>
      <c r="H87" s="20"/>
      <c r="I87" s="190" t="s">
        <v>0</v>
      </c>
      <c r="J87" s="167">
        <v>100</v>
      </c>
      <c r="K87" s="363">
        <v>19675</v>
      </c>
      <c r="L87" s="363">
        <v>14414</v>
      </c>
      <c r="M87" s="365">
        <f t="shared" si="0"/>
        <v>73.260482846251591</v>
      </c>
      <c r="N87" s="41"/>
    </row>
    <row r="88" spans="1:14" ht="46.8" x14ac:dyDescent="0.3">
      <c r="A88" s="2"/>
      <c r="B88" s="60"/>
      <c r="C88" s="60"/>
      <c r="D88" s="60"/>
      <c r="E88" s="61"/>
      <c r="F88" s="61"/>
      <c r="G88" s="20" t="s">
        <v>2</v>
      </c>
      <c r="H88" s="20"/>
      <c r="I88" s="190" t="s">
        <v>0</v>
      </c>
      <c r="J88" s="167">
        <v>200</v>
      </c>
      <c r="K88" s="363">
        <v>4050</v>
      </c>
      <c r="L88" s="363">
        <v>0</v>
      </c>
      <c r="M88" s="365">
        <f t="shared" si="0"/>
        <v>0</v>
      </c>
      <c r="N88" s="41"/>
    </row>
    <row r="89" spans="1:14" ht="62.4" x14ac:dyDescent="0.3">
      <c r="A89" s="2"/>
      <c r="B89" s="60"/>
      <c r="C89" s="60"/>
      <c r="D89" s="60"/>
      <c r="E89" s="61"/>
      <c r="F89" s="61"/>
      <c r="G89" s="69" t="s">
        <v>158</v>
      </c>
      <c r="H89" s="357">
        <v>852</v>
      </c>
      <c r="I89" s="190"/>
      <c r="J89" s="167"/>
      <c r="K89" s="367">
        <f>SUM(K90+K101)</f>
        <v>13120999.6</v>
      </c>
      <c r="L89" s="367">
        <f>SUM(L90+L101)</f>
        <v>9337778.4499999993</v>
      </c>
      <c r="M89" s="355">
        <f t="shared" si="0"/>
        <v>71.166669725376721</v>
      </c>
      <c r="N89" s="41"/>
    </row>
    <row r="90" spans="1:14" ht="96.75" customHeight="1" x14ac:dyDescent="0.3">
      <c r="A90" s="2"/>
      <c r="B90" s="60"/>
      <c r="C90" s="60"/>
      <c r="D90" s="60"/>
      <c r="E90" s="61"/>
      <c r="F90" s="61"/>
      <c r="G90" s="29" t="s">
        <v>63</v>
      </c>
      <c r="H90" s="29"/>
      <c r="I90" s="293" t="s">
        <v>147</v>
      </c>
      <c r="J90" s="184" t="s">
        <v>0</v>
      </c>
      <c r="K90" s="378">
        <f>SUM(K91+K95)</f>
        <v>2193999.6</v>
      </c>
      <c r="L90" s="378">
        <f>SUM(L91+L95)</f>
        <v>1296663.3999999999</v>
      </c>
      <c r="M90" s="379">
        <f t="shared" si="0"/>
        <v>59.100439216123831</v>
      </c>
      <c r="N90" s="41"/>
    </row>
    <row r="91" spans="1:14" ht="109.2" x14ac:dyDescent="0.3">
      <c r="A91" s="2"/>
      <c r="B91" s="60"/>
      <c r="C91" s="60"/>
      <c r="D91" s="60"/>
      <c r="E91" s="61"/>
      <c r="F91" s="61"/>
      <c r="G91" s="100" t="s">
        <v>312</v>
      </c>
      <c r="H91" s="29"/>
      <c r="I91" s="217" t="s">
        <v>148</v>
      </c>
      <c r="J91" s="165" t="s">
        <v>0</v>
      </c>
      <c r="K91" s="361">
        <f t="shared" ref="K91:L93" si="7">SUM(K92)</f>
        <v>217000</v>
      </c>
      <c r="L91" s="361">
        <f t="shared" si="7"/>
        <v>162750</v>
      </c>
      <c r="M91" s="362">
        <f t="shared" si="0"/>
        <v>75</v>
      </c>
      <c r="N91" s="41"/>
    </row>
    <row r="92" spans="1:14" ht="64.5" customHeight="1" x14ac:dyDescent="0.3">
      <c r="A92" s="2"/>
      <c r="B92" s="60"/>
      <c r="C92" s="60"/>
      <c r="D92" s="60"/>
      <c r="E92" s="61"/>
      <c r="F92" s="61"/>
      <c r="G92" s="100" t="s">
        <v>313</v>
      </c>
      <c r="H92" s="39"/>
      <c r="I92" s="224" t="s">
        <v>319</v>
      </c>
      <c r="J92" s="193"/>
      <c r="K92" s="361">
        <f t="shared" si="7"/>
        <v>217000</v>
      </c>
      <c r="L92" s="361">
        <f t="shared" si="7"/>
        <v>162750</v>
      </c>
      <c r="M92" s="362">
        <f t="shared" si="0"/>
        <v>75</v>
      </c>
      <c r="N92" s="41"/>
    </row>
    <row r="93" spans="1:14" ht="93.6" x14ac:dyDescent="0.3">
      <c r="A93" s="2"/>
      <c r="B93" s="60"/>
      <c r="C93" s="60"/>
      <c r="D93" s="60"/>
      <c r="E93" s="61"/>
      <c r="F93" s="61"/>
      <c r="G93" s="105" t="s">
        <v>314</v>
      </c>
      <c r="H93" s="39"/>
      <c r="I93" s="253" t="s">
        <v>320</v>
      </c>
      <c r="J93" s="167"/>
      <c r="K93" s="363">
        <f t="shared" si="7"/>
        <v>217000</v>
      </c>
      <c r="L93" s="363">
        <f t="shared" si="7"/>
        <v>162750</v>
      </c>
      <c r="M93" s="365">
        <f t="shared" si="0"/>
        <v>75</v>
      </c>
      <c r="N93" s="41"/>
    </row>
    <row r="94" spans="1:14" ht="15.6" x14ac:dyDescent="0.3">
      <c r="A94" s="2"/>
      <c r="B94" s="60"/>
      <c r="C94" s="60"/>
      <c r="D94" s="60"/>
      <c r="E94" s="61"/>
      <c r="F94" s="61"/>
      <c r="G94" s="20" t="s">
        <v>6</v>
      </c>
      <c r="H94" s="45"/>
      <c r="I94" s="253"/>
      <c r="J94" s="167">
        <v>500</v>
      </c>
      <c r="K94" s="363">
        <v>217000</v>
      </c>
      <c r="L94" s="363">
        <v>162750</v>
      </c>
      <c r="M94" s="365">
        <f t="shared" si="0"/>
        <v>75</v>
      </c>
      <c r="N94" s="41"/>
    </row>
    <row r="95" spans="1:14" ht="78" x14ac:dyDescent="0.3">
      <c r="A95" s="2"/>
      <c r="B95" s="60"/>
      <c r="C95" s="60"/>
      <c r="D95" s="60"/>
      <c r="E95" s="61"/>
      <c r="F95" s="61"/>
      <c r="G95" s="100" t="s">
        <v>315</v>
      </c>
      <c r="H95" s="19"/>
      <c r="I95" s="224" t="s">
        <v>149</v>
      </c>
      <c r="J95" s="165"/>
      <c r="K95" s="361">
        <f>SUM(K96)</f>
        <v>1976999.6</v>
      </c>
      <c r="L95" s="361">
        <f>SUM(L96)</f>
        <v>1133913.3999999999</v>
      </c>
      <c r="M95" s="362">
        <f t="shared" si="0"/>
        <v>57.355267042036829</v>
      </c>
      <c r="N95" s="41"/>
    </row>
    <row r="96" spans="1:14" ht="62.4" x14ac:dyDescent="0.3">
      <c r="A96" s="2"/>
      <c r="B96" s="60"/>
      <c r="C96" s="60"/>
      <c r="D96" s="60"/>
      <c r="E96" s="61"/>
      <c r="F96" s="61"/>
      <c r="G96" s="20" t="s">
        <v>316</v>
      </c>
      <c r="H96" s="23"/>
      <c r="I96" s="168" t="s">
        <v>321</v>
      </c>
      <c r="J96" s="167"/>
      <c r="K96" s="361">
        <f>SUM(K97+K99)</f>
        <v>1976999.6</v>
      </c>
      <c r="L96" s="361">
        <f>SUM(L97+L99)</f>
        <v>1133913.3999999999</v>
      </c>
      <c r="M96" s="362">
        <f t="shared" si="0"/>
        <v>57.355267042036829</v>
      </c>
      <c r="N96" s="41"/>
    </row>
    <row r="97" spans="1:14" ht="93.6" x14ac:dyDescent="0.3">
      <c r="A97" s="2"/>
      <c r="B97" s="60"/>
      <c r="C97" s="60"/>
      <c r="D97" s="60"/>
      <c r="E97" s="61"/>
      <c r="F97" s="61"/>
      <c r="G97" s="20" t="s">
        <v>317</v>
      </c>
      <c r="H97" s="20"/>
      <c r="I97" s="253" t="s">
        <v>322</v>
      </c>
      <c r="J97" s="167"/>
      <c r="K97" s="363">
        <f>SUM(K98)</f>
        <v>1476999.6</v>
      </c>
      <c r="L97" s="363">
        <f>SUM(L98)</f>
        <v>1120913.3999999999</v>
      </c>
      <c r="M97" s="365">
        <f t="shared" si="0"/>
        <v>75.891246009816101</v>
      </c>
      <c r="N97" s="41"/>
    </row>
    <row r="98" spans="1:14" ht="46.8" x14ac:dyDescent="0.3">
      <c r="A98" s="2"/>
      <c r="B98" s="60"/>
      <c r="C98" s="60"/>
      <c r="D98" s="60"/>
      <c r="E98" s="61"/>
      <c r="F98" s="61"/>
      <c r="G98" s="19" t="s">
        <v>2</v>
      </c>
      <c r="H98" s="27"/>
      <c r="I98" s="186" t="s">
        <v>0</v>
      </c>
      <c r="J98" s="167">
        <v>200</v>
      </c>
      <c r="K98" s="363">
        <v>1476999.6</v>
      </c>
      <c r="L98" s="363">
        <v>1120913.3999999999</v>
      </c>
      <c r="M98" s="365">
        <f t="shared" si="0"/>
        <v>75.891246009816101</v>
      </c>
      <c r="N98" s="41"/>
    </row>
    <row r="99" spans="1:14" ht="62.4" x14ac:dyDescent="0.3">
      <c r="A99" s="2"/>
      <c r="B99" s="60"/>
      <c r="C99" s="60"/>
      <c r="D99" s="60"/>
      <c r="E99" s="61"/>
      <c r="F99" s="61"/>
      <c r="G99" s="103" t="s">
        <v>318</v>
      </c>
      <c r="H99" s="39"/>
      <c r="I99" s="253" t="s">
        <v>323</v>
      </c>
      <c r="J99" s="167" t="s">
        <v>0</v>
      </c>
      <c r="K99" s="363">
        <f>SUM(K100:K100)</f>
        <v>500000</v>
      </c>
      <c r="L99" s="363">
        <f>SUM(L100:L100)</f>
        <v>13000</v>
      </c>
      <c r="M99" s="365">
        <f t="shared" ref="M99:M100" si="8">L99/K99%</f>
        <v>2.6</v>
      </c>
      <c r="N99" s="41"/>
    </row>
    <row r="100" spans="1:14" ht="46.8" x14ac:dyDescent="0.3">
      <c r="A100" s="2"/>
      <c r="B100" s="60"/>
      <c r="C100" s="60"/>
      <c r="D100" s="60"/>
      <c r="E100" s="61"/>
      <c r="F100" s="61"/>
      <c r="G100" s="19" t="s">
        <v>2</v>
      </c>
      <c r="H100" s="20"/>
      <c r="I100" s="186" t="s">
        <v>0</v>
      </c>
      <c r="J100" s="167">
        <v>200</v>
      </c>
      <c r="K100" s="363">
        <v>500000</v>
      </c>
      <c r="L100" s="363">
        <v>13000</v>
      </c>
      <c r="M100" s="365">
        <f t="shared" si="8"/>
        <v>2.6</v>
      </c>
      <c r="N100" s="41"/>
    </row>
    <row r="101" spans="1:14" ht="15.6" x14ac:dyDescent="0.3">
      <c r="A101" s="2"/>
      <c r="B101" s="60"/>
      <c r="C101" s="60"/>
      <c r="D101" s="60"/>
      <c r="E101" s="61"/>
      <c r="F101" s="61"/>
      <c r="G101" s="29" t="s">
        <v>8</v>
      </c>
      <c r="H101" s="19"/>
      <c r="I101" s="249" t="s">
        <v>150</v>
      </c>
      <c r="J101" s="184" t="s">
        <v>0</v>
      </c>
      <c r="K101" s="367">
        <f>SUM(K102)</f>
        <v>10927000</v>
      </c>
      <c r="L101" s="367">
        <f>SUM(L102)</f>
        <v>8041115.0499999998</v>
      </c>
      <c r="M101" s="355">
        <f t="shared" ref="M101:M192" si="9">L101/K101%</f>
        <v>73.589412006955243</v>
      </c>
      <c r="N101" s="41"/>
    </row>
    <row r="102" spans="1:14" ht="15.6" x14ac:dyDescent="0.3">
      <c r="A102" s="2"/>
      <c r="B102" s="60"/>
      <c r="C102" s="60"/>
      <c r="D102" s="60"/>
      <c r="E102" s="61"/>
      <c r="F102" s="61"/>
      <c r="G102" s="103" t="s">
        <v>7</v>
      </c>
      <c r="H102" s="29"/>
      <c r="I102" s="251" t="s">
        <v>154</v>
      </c>
      <c r="J102" s="165"/>
      <c r="K102" s="369">
        <f>SUM(K103:K104)</f>
        <v>10927000</v>
      </c>
      <c r="L102" s="369">
        <f>SUM(L103:L104)</f>
        <v>8041115.0499999998</v>
      </c>
      <c r="M102" s="351">
        <f t="shared" si="9"/>
        <v>73.589412006955243</v>
      </c>
      <c r="N102" s="41"/>
    </row>
    <row r="103" spans="1:14" ht="140.4" x14ac:dyDescent="0.3">
      <c r="A103" s="2"/>
      <c r="B103" s="60"/>
      <c r="C103" s="60"/>
      <c r="D103" s="60"/>
      <c r="E103" s="61"/>
      <c r="F103" s="61"/>
      <c r="G103" s="20" t="s">
        <v>3</v>
      </c>
      <c r="H103" s="18"/>
      <c r="I103" s="190" t="s">
        <v>0</v>
      </c>
      <c r="J103" s="167">
        <v>100</v>
      </c>
      <c r="K103" s="369">
        <v>10325000</v>
      </c>
      <c r="L103" s="369">
        <v>7908110.1600000001</v>
      </c>
      <c r="M103" s="351">
        <f t="shared" si="9"/>
        <v>76.59186595641647</v>
      </c>
      <c r="N103" s="41"/>
    </row>
    <row r="104" spans="1:14" ht="46.8" x14ac:dyDescent="0.3">
      <c r="A104" s="2"/>
      <c r="B104" s="60"/>
      <c r="C104" s="60"/>
      <c r="D104" s="60"/>
      <c r="E104" s="61"/>
      <c r="F104" s="61"/>
      <c r="G104" s="20" t="s">
        <v>2</v>
      </c>
      <c r="H104" s="20"/>
      <c r="I104" s="190" t="s">
        <v>0</v>
      </c>
      <c r="J104" s="167">
        <v>200</v>
      </c>
      <c r="K104" s="369">
        <v>602000</v>
      </c>
      <c r="L104" s="369">
        <v>133004.89000000001</v>
      </c>
      <c r="M104" s="351">
        <f t="shared" si="9"/>
        <v>22.093835548172759</v>
      </c>
      <c r="N104" s="41"/>
    </row>
    <row r="105" spans="1:14" ht="62.4" x14ac:dyDescent="0.3">
      <c r="A105" s="2"/>
      <c r="B105" s="60"/>
      <c r="C105" s="60"/>
      <c r="D105" s="60"/>
      <c r="E105" s="61"/>
      <c r="F105" s="61"/>
      <c r="G105" s="69" t="s">
        <v>159</v>
      </c>
      <c r="H105" s="357">
        <v>855</v>
      </c>
      <c r="I105" s="190"/>
      <c r="J105" s="167"/>
      <c r="K105" s="367">
        <f>SUM(K106+K195+K207+K190+K200)</f>
        <v>735730452.35000002</v>
      </c>
      <c r="L105" s="367">
        <f>SUM(L106+L195+L207+L190+L200)</f>
        <v>546669837.25</v>
      </c>
      <c r="M105" s="355">
        <f t="shared" si="9"/>
        <v>74.303005333526613</v>
      </c>
      <c r="N105" s="41"/>
    </row>
    <row r="106" spans="1:14" ht="62.4" x14ac:dyDescent="0.3">
      <c r="A106" s="2"/>
      <c r="B106" s="60"/>
      <c r="C106" s="60"/>
      <c r="D106" s="60"/>
      <c r="E106" s="61"/>
      <c r="F106" s="61"/>
      <c r="G106" s="29" t="s">
        <v>324</v>
      </c>
      <c r="H106" s="29"/>
      <c r="I106" s="252" t="s">
        <v>71</v>
      </c>
      <c r="J106" s="184" t="s">
        <v>0</v>
      </c>
      <c r="K106" s="367">
        <f>SUM(K107)</f>
        <v>731441800.63</v>
      </c>
      <c r="L106" s="367">
        <f>SUM(L107)</f>
        <v>543380186.22000003</v>
      </c>
      <c r="M106" s="348">
        <f t="shared" si="9"/>
        <v>74.288916186083412</v>
      </c>
      <c r="N106" s="41"/>
    </row>
    <row r="107" spans="1:14" ht="66.75" customHeight="1" x14ac:dyDescent="0.3">
      <c r="A107" s="1"/>
      <c r="B107" s="429" t="s">
        <v>31</v>
      </c>
      <c r="C107" s="429"/>
      <c r="D107" s="429"/>
      <c r="E107" s="429"/>
      <c r="F107" s="430"/>
      <c r="G107" s="99" t="s">
        <v>284</v>
      </c>
      <c r="H107" s="29"/>
      <c r="I107" s="276" t="s">
        <v>82</v>
      </c>
      <c r="J107" s="193" t="s">
        <v>0</v>
      </c>
      <c r="K107" s="371">
        <f>SUM(K108+K151+K165+K179+K182+K185)</f>
        <v>731441800.63</v>
      </c>
      <c r="L107" s="371">
        <f>SUM(L108+L151+L165+L179+L182+L185)</f>
        <v>543380186.22000003</v>
      </c>
      <c r="M107" s="349">
        <f t="shared" si="9"/>
        <v>74.288916186083412</v>
      </c>
    </row>
    <row r="108" spans="1:14" ht="80.25" customHeight="1" x14ac:dyDescent="0.3">
      <c r="A108" s="1"/>
      <c r="B108" s="432" t="s">
        <v>30</v>
      </c>
      <c r="C108" s="432"/>
      <c r="D108" s="432"/>
      <c r="E108" s="432"/>
      <c r="F108" s="433"/>
      <c r="G108" s="99" t="s">
        <v>325</v>
      </c>
      <c r="H108" s="62"/>
      <c r="I108" s="224" t="s">
        <v>83</v>
      </c>
      <c r="J108" s="193"/>
      <c r="K108" s="385">
        <f>SUM(K111+K113+K116+K118+K122+K127+K135+K137+K139+K143+K147+K120+K149+K131+K145+K129+K109+K133+K141)</f>
        <v>691634907</v>
      </c>
      <c r="L108" s="385">
        <f>SUM(L111+L113+L116+L118+L122+L127+L135+L137+L139+L143+L147+L120+L149+L131+L145+L129+L109+L133+L141)</f>
        <v>517015626.58999997</v>
      </c>
      <c r="M108" s="362">
        <f t="shared" si="9"/>
        <v>74.752679680755321</v>
      </c>
    </row>
    <row r="109" spans="1:14" ht="69.599999999999994" x14ac:dyDescent="0.3">
      <c r="A109" s="1"/>
      <c r="B109" s="397"/>
      <c r="C109" s="397"/>
      <c r="D109" s="397"/>
      <c r="E109" s="397"/>
      <c r="F109" s="398"/>
      <c r="G109" s="402" t="s">
        <v>514</v>
      </c>
      <c r="H109" s="62"/>
      <c r="I109" s="404" t="s">
        <v>515</v>
      </c>
      <c r="J109" s="405"/>
      <c r="K109" s="363">
        <f>SUM(K110:K110)</f>
        <v>54632</v>
      </c>
      <c r="L109" s="363">
        <f>SUM(L110:L110)</f>
        <v>52290</v>
      </c>
      <c r="M109" s="365">
        <f t="shared" si="9"/>
        <v>95.713135158881229</v>
      </c>
    </row>
    <row r="110" spans="1:14" ht="55.2" x14ac:dyDescent="0.3">
      <c r="A110" s="1"/>
      <c r="B110" s="397"/>
      <c r="C110" s="397"/>
      <c r="D110" s="397"/>
      <c r="E110" s="397"/>
      <c r="F110" s="398"/>
      <c r="G110" s="403" t="s">
        <v>4</v>
      </c>
      <c r="H110" s="62"/>
      <c r="I110" s="406" t="s">
        <v>0</v>
      </c>
      <c r="J110" s="407">
        <v>600</v>
      </c>
      <c r="K110" s="366">
        <v>54632</v>
      </c>
      <c r="L110" s="366">
        <v>52290</v>
      </c>
      <c r="M110" s="365">
        <f t="shared" si="9"/>
        <v>95.713135158881229</v>
      </c>
    </row>
    <row r="111" spans="1:14" ht="31.2" x14ac:dyDescent="0.3">
      <c r="A111" s="1"/>
      <c r="B111" s="33"/>
      <c r="C111" s="33"/>
      <c r="D111" s="33"/>
      <c r="E111" s="33"/>
      <c r="F111" s="34"/>
      <c r="G111" s="103" t="s">
        <v>39</v>
      </c>
      <c r="H111" s="25"/>
      <c r="I111" s="218" t="s">
        <v>328</v>
      </c>
      <c r="J111" s="167" t="s">
        <v>0</v>
      </c>
      <c r="K111" s="363">
        <f>SUM(K112:K112)</f>
        <v>60769782.399999999</v>
      </c>
      <c r="L111" s="363">
        <f>SUM(L112:L112)</f>
        <v>44902389</v>
      </c>
      <c r="M111" s="365">
        <f t="shared" si="9"/>
        <v>73.889336487076179</v>
      </c>
    </row>
    <row r="112" spans="1:14" ht="67.5" customHeight="1" x14ac:dyDescent="0.3">
      <c r="A112" s="1"/>
      <c r="B112" s="423" t="s">
        <v>29</v>
      </c>
      <c r="C112" s="423"/>
      <c r="D112" s="423"/>
      <c r="E112" s="423"/>
      <c r="F112" s="424"/>
      <c r="G112" s="19" t="s">
        <v>4</v>
      </c>
      <c r="H112" s="18"/>
      <c r="I112" s="166" t="s">
        <v>0</v>
      </c>
      <c r="J112" s="167">
        <v>600</v>
      </c>
      <c r="K112" s="363">
        <v>60769782.399999999</v>
      </c>
      <c r="L112" s="363">
        <v>44902389</v>
      </c>
      <c r="M112" s="365">
        <f t="shared" si="9"/>
        <v>73.889336487076179</v>
      </c>
    </row>
    <row r="113" spans="1:13" ht="46.8" x14ac:dyDescent="0.3">
      <c r="A113" s="1"/>
      <c r="B113" s="425">
        <v>500</v>
      </c>
      <c r="C113" s="425"/>
      <c r="D113" s="425"/>
      <c r="E113" s="425"/>
      <c r="F113" s="426"/>
      <c r="G113" s="20" t="s">
        <v>40</v>
      </c>
      <c r="H113" s="20"/>
      <c r="I113" s="218" t="s">
        <v>329</v>
      </c>
      <c r="J113" s="167" t="s">
        <v>0</v>
      </c>
      <c r="K113" s="363">
        <f>SUM(K114:K115)</f>
        <v>94035584.599999994</v>
      </c>
      <c r="L113" s="363">
        <f>SUM(L114:L115)</f>
        <v>63491554.149999999</v>
      </c>
      <c r="M113" s="365">
        <f t="shared" si="9"/>
        <v>67.518646712385092</v>
      </c>
    </row>
    <row r="114" spans="1:13" ht="27.6" x14ac:dyDescent="0.3">
      <c r="A114" s="1"/>
      <c r="B114" s="399"/>
      <c r="C114" s="399"/>
      <c r="D114" s="399"/>
      <c r="E114" s="399"/>
      <c r="F114" s="400"/>
      <c r="G114" s="408" t="s">
        <v>5</v>
      </c>
      <c r="H114" s="20"/>
      <c r="I114" s="409"/>
      <c r="J114" s="407">
        <v>300</v>
      </c>
      <c r="K114" s="363">
        <v>24000</v>
      </c>
      <c r="L114" s="363">
        <v>24000</v>
      </c>
      <c r="M114" s="365">
        <f t="shared" si="9"/>
        <v>100</v>
      </c>
    </row>
    <row r="115" spans="1:13" ht="66" customHeight="1" x14ac:dyDescent="0.3">
      <c r="A115" s="1"/>
      <c r="B115" s="281"/>
      <c r="C115" s="281"/>
      <c r="D115" s="281"/>
      <c r="E115" s="281"/>
      <c r="F115" s="282"/>
      <c r="G115" s="20" t="s">
        <v>4</v>
      </c>
      <c r="H115" s="20"/>
      <c r="I115" s="168" t="s">
        <v>0</v>
      </c>
      <c r="J115" s="167">
        <v>600</v>
      </c>
      <c r="K115" s="363">
        <v>94011584.599999994</v>
      </c>
      <c r="L115" s="363">
        <v>63467554.149999999</v>
      </c>
      <c r="M115" s="365">
        <f t="shared" si="9"/>
        <v>67.510354622828046</v>
      </c>
    </row>
    <row r="116" spans="1:13" ht="46.8" x14ac:dyDescent="0.3">
      <c r="A116" s="1"/>
      <c r="B116" s="435" t="s">
        <v>28</v>
      </c>
      <c r="C116" s="435"/>
      <c r="D116" s="435"/>
      <c r="E116" s="435"/>
      <c r="F116" s="436"/>
      <c r="G116" s="20" t="s">
        <v>41</v>
      </c>
      <c r="H116" s="20"/>
      <c r="I116" s="253" t="s">
        <v>330</v>
      </c>
      <c r="J116" s="167"/>
      <c r="K116" s="363">
        <f>SUM(K117:K117)</f>
        <v>34982418</v>
      </c>
      <c r="L116" s="363">
        <f>SUM(L117:L117)</f>
        <v>29668450.670000002</v>
      </c>
      <c r="M116" s="365">
        <f t="shared" si="9"/>
        <v>84.809605413782435</v>
      </c>
    </row>
    <row r="117" spans="1:13" ht="66.75" customHeight="1" x14ac:dyDescent="0.3">
      <c r="A117" s="1"/>
      <c r="B117" s="423">
        <v>100</v>
      </c>
      <c r="C117" s="423"/>
      <c r="D117" s="423"/>
      <c r="E117" s="423"/>
      <c r="F117" s="424"/>
      <c r="G117" s="20" t="s">
        <v>4</v>
      </c>
      <c r="H117" s="20"/>
      <c r="I117" s="186" t="s">
        <v>0</v>
      </c>
      <c r="J117" s="167">
        <v>600</v>
      </c>
      <c r="K117" s="363">
        <v>34982418</v>
      </c>
      <c r="L117" s="363">
        <v>29668450.670000002</v>
      </c>
      <c r="M117" s="365">
        <f t="shared" si="9"/>
        <v>84.809605413782435</v>
      </c>
    </row>
    <row r="118" spans="1:13" ht="78" x14ac:dyDescent="0.3">
      <c r="A118" s="1"/>
      <c r="B118" s="423">
        <v>200</v>
      </c>
      <c r="C118" s="423"/>
      <c r="D118" s="423"/>
      <c r="E118" s="423"/>
      <c r="F118" s="424"/>
      <c r="G118" s="20" t="s">
        <v>200</v>
      </c>
      <c r="H118" s="20"/>
      <c r="I118" s="186" t="s">
        <v>331</v>
      </c>
      <c r="J118" s="167"/>
      <c r="K118" s="363">
        <f>SUM(K119:K119)</f>
        <v>19510000</v>
      </c>
      <c r="L118" s="363">
        <f>SUM(L119:L119)</f>
        <v>16407500</v>
      </c>
      <c r="M118" s="365">
        <f t="shared" si="9"/>
        <v>84.097898513582777</v>
      </c>
    </row>
    <row r="119" spans="1:13" ht="62.4" x14ac:dyDescent="0.3">
      <c r="A119" s="1"/>
      <c r="B119" s="423">
        <v>300</v>
      </c>
      <c r="C119" s="423"/>
      <c r="D119" s="423"/>
      <c r="E119" s="423"/>
      <c r="F119" s="424"/>
      <c r="G119" s="20" t="s">
        <v>4</v>
      </c>
      <c r="H119" s="19"/>
      <c r="I119" s="186" t="s">
        <v>0</v>
      </c>
      <c r="J119" s="167">
        <v>600</v>
      </c>
      <c r="K119" s="363">
        <v>19510000</v>
      </c>
      <c r="L119" s="363">
        <v>16407500</v>
      </c>
      <c r="M119" s="365">
        <f t="shared" si="9"/>
        <v>84.097898513582777</v>
      </c>
    </row>
    <row r="120" spans="1:13" ht="78" x14ac:dyDescent="0.3">
      <c r="A120" s="1"/>
      <c r="B120" s="423">
        <v>600</v>
      </c>
      <c r="C120" s="423"/>
      <c r="D120" s="423"/>
      <c r="E120" s="423"/>
      <c r="F120" s="424"/>
      <c r="G120" s="20" t="s">
        <v>217</v>
      </c>
      <c r="H120" s="20"/>
      <c r="I120" s="186" t="s">
        <v>332</v>
      </c>
      <c r="J120" s="167"/>
      <c r="K120" s="363">
        <f>SUM(K121:K121)</f>
        <v>3357000</v>
      </c>
      <c r="L120" s="363">
        <f>SUM(L121:L121)</f>
        <v>1606368.05</v>
      </c>
      <c r="M120" s="365">
        <f t="shared" si="9"/>
        <v>47.851297289246354</v>
      </c>
    </row>
    <row r="121" spans="1:13" ht="62.4" x14ac:dyDescent="0.3">
      <c r="A121" s="1"/>
      <c r="B121" s="425">
        <v>800</v>
      </c>
      <c r="C121" s="425"/>
      <c r="D121" s="425"/>
      <c r="E121" s="425"/>
      <c r="F121" s="426"/>
      <c r="G121" s="20" t="s">
        <v>4</v>
      </c>
      <c r="H121" s="20"/>
      <c r="I121" s="186" t="s">
        <v>0</v>
      </c>
      <c r="J121" s="167">
        <v>600</v>
      </c>
      <c r="K121" s="363">
        <v>3357000</v>
      </c>
      <c r="L121" s="363">
        <v>1606368.05</v>
      </c>
      <c r="M121" s="365">
        <f t="shared" si="9"/>
        <v>47.851297289246354</v>
      </c>
    </row>
    <row r="122" spans="1:13" ht="46.8" x14ac:dyDescent="0.3">
      <c r="A122" s="1"/>
      <c r="B122" s="150"/>
      <c r="C122" s="150"/>
      <c r="D122" s="150"/>
      <c r="E122" s="150"/>
      <c r="F122" s="151"/>
      <c r="G122" s="20" t="s">
        <v>44</v>
      </c>
      <c r="H122" s="20"/>
      <c r="I122" s="221" t="s">
        <v>333</v>
      </c>
      <c r="J122" s="167"/>
      <c r="K122" s="363">
        <f>SUM(K123:K126)</f>
        <v>18922000</v>
      </c>
      <c r="L122" s="363">
        <f>SUM(L123:L126)</f>
        <v>14016924.32</v>
      </c>
      <c r="M122" s="365">
        <f t="shared" si="9"/>
        <v>74.07739308741148</v>
      </c>
    </row>
    <row r="123" spans="1:13" ht="140.4" x14ac:dyDescent="0.3">
      <c r="A123" s="1"/>
      <c r="B123" s="150"/>
      <c r="C123" s="150"/>
      <c r="D123" s="150"/>
      <c r="E123" s="150"/>
      <c r="F123" s="151"/>
      <c r="G123" s="20" t="s">
        <v>3</v>
      </c>
      <c r="H123" s="20"/>
      <c r="I123" s="168" t="s">
        <v>0</v>
      </c>
      <c r="J123" s="167">
        <v>100</v>
      </c>
      <c r="K123" s="363">
        <v>13407000</v>
      </c>
      <c r="L123" s="363">
        <v>9839695.7799999993</v>
      </c>
      <c r="M123" s="365">
        <f t="shared" si="9"/>
        <v>73.392226299694187</v>
      </c>
    </row>
    <row r="124" spans="1:13" ht="46.8" x14ac:dyDescent="0.3">
      <c r="A124" s="1"/>
      <c r="B124" s="423">
        <v>200</v>
      </c>
      <c r="C124" s="423"/>
      <c r="D124" s="423"/>
      <c r="E124" s="423"/>
      <c r="F124" s="424"/>
      <c r="G124" s="20" t="s">
        <v>2</v>
      </c>
      <c r="H124" s="20"/>
      <c r="I124" s="168" t="s">
        <v>0</v>
      </c>
      <c r="J124" s="167">
        <v>200</v>
      </c>
      <c r="K124" s="363">
        <v>1582000</v>
      </c>
      <c r="L124" s="363">
        <v>1099205.8899999999</v>
      </c>
      <c r="M124" s="365">
        <f t="shared" si="9"/>
        <v>69.482041087231352</v>
      </c>
    </row>
    <row r="125" spans="1:13" ht="66" customHeight="1" x14ac:dyDescent="0.3">
      <c r="A125" s="1"/>
      <c r="B125" s="425">
        <v>800</v>
      </c>
      <c r="C125" s="425"/>
      <c r="D125" s="425"/>
      <c r="E125" s="425"/>
      <c r="F125" s="426"/>
      <c r="G125" s="20" t="s">
        <v>4</v>
      </c>
      <c r="H125" s="20"/>
      <c r="I125" s="168" t="s">
        <v>0</v>
      </c>
      <c r="J125" s="167">
        <v>600</v>
      </c>
      <c r="K125" s="363">
        <v>3887000</v>
      </c>
      <c r="L125" s="363">
        <v>3054000</v>
      </c>
      <c r="M125" s="365">
        <f t="shared" si="9"/>
        <v>78.569590944172887</v>
      </c>
    </row>
    <row r="126" spans="1:13" ht="21" customHeight="1" x14ac:dyDescent="0.3">
      <c r="A126" s="1"/>
      <c r="B126" s="14"/>
      <c r="C126" s="15"/>
      <c r="D126" s="15"/>
      <c r="E126" s="15"/>
      <c r="F126" s="15"/>
      <c r="G126" s="20" t="s">
        <v>1</v>
      </c>
      <c r="H126" s="20"/>
      <c r="I126" s="168" t="s">
        <v>0</v>
      </c>
      <c r="J126" s="167">
        <v>800</v>
      </c>
      <c r="K126" s="363">
        <v>46000</v>
      </c>
      <c r="L126" s="363">
        <v>24022.65</v>
      </c>
      <c r="M126" s="365">
        <f t="shared" si="9"/>
        <v>52.22315217391305</v>
      </c>
    </row>
    <row r="127" spans="1:13" ht="31.2" x14ac:dyDescent="0.3">
      <c r="A127" s="1"/>
      <c r="B127" s="426" t="s">
        <v>27</v>
      </c>
      <c r="C127" s="434"/>
      <c r="D127" s="434"/>
      <c r="E127" s="434"/>
      <c r="F127" s="434"/>
      <c r="G127" s="103" t="s">
        <v>42</v>
      </c>
      <c r="H127" s="18"/>
      <c r="I127" s="75" t="s">
        <v>334</v>
      </c>
      <c r="J127" s="167" t="s">
        <v>0</v>
      </c>
      <c r="K127" s="363">
        <f>SUM(K128)</f>
        <v>138000</v>
      </c>
      <c r="L127" s="363">
        <f>SUM(L128)</f>
        <v>103500</v>
      </c>
      <c r="M127" s="365">
        <f t="shared" si="9"/>
        <v>75</v>
      </c>
    </row>
    <row r="128" spans="1:13" ht="31.2" x14ac:dyDescent="0.3">
      <c r="A128" s="1"/>
      <c r="B128" s="423">
        <v>300</v>
      </c>
      <c r="C128" s="423"/>
      <c r="D128" s="423"/>
      <c r="E128" s="423"/>
      <c r="F128" s="424"/>
      <c r="G128" s="20" t="s">
        <v>5</v>
      </c>
      <c r="H128" s="19"/>
      <c r="I128" s="186" t="s">
        <v>0</v>
      </c>
      <c r="J128" s="167">
        <v>300</v>
      </c>
      <c r="K128" s="363">
        <v>138000</v>
      </c>
      <c r="L128" s="363">
        <v>103500</v>
      </c>
      <c r="M128" s="365">
        <f t="shared" si="9"/>
        <v>75</v>
      </c>
    </row>
    <row r="129" spans="1:13" ht="93.6" x14ac:dyDescent="0.3">
      <c r="A129" s="1"/>
      <c r="B129" s="336"/>
      <c r="C129" s="336"/>
      <c r="D129" s="336"/>
      <c r="E129" s="336"/>
      <c r="F129" s="337"/>
      <c r="G129" s="20" t="s">
        <v>488</v>
      </c>
      <c r="H129" s="19"/>
      <c r="I129" s="186" t="s">
        <v>489</v>
      </c>
      <c r="J129" s="167"/>
      <c r="K129" s="363">
        <f>SUM(K130)</f>
        <v>674179</v>
      </c>
      <c r="L129" s="363">
        <f>SUM(L130)</f>
        <v>579229</v>
      </c>
      <c r="M129" s="365">
        <f t="shared" si="9"/>
        <v>85.916203263524963</v>
      </c>
    </row>
    <row r="130" spans="1:13" ht="66.75" customHeight="1" x14ac:dyDescent="0.3">
      <c r="A130" s="1"/>
      <c r="B130" s="336"/>
      <c r="C130" s="336"/>
      <c r="D130" s="336"/>
      <c r="E130" s="336"/>
      <c r="F130" s="337"/>
      <c r="G130" s="20" t="s">
        <v>4</v>
      </c>
      <c r="H130" s="19"/>
      <c r="I130" s="186"/>
      <c r="J130" s="167">
        <v>600</v>
      </c>
      <c r="K130" s="363">
        <v>674179</v>
      </c>
      <c r="L130" s="363">
        <v>579229</v>
      </c>
      <c r="M130" s="365">
        <f t="shared" si="9"/>
        <v>85.916203263524963</v>
      </c>
    </row>
    <row r="131" spans="1:13" ht="93.6" x14ac:dyDescent="0.3">
      <c r="A131" s="1"/>
      <c r="B131" s="283"/>
      <c r="C131" s="283"/>
      <c r="D131" s="283"/>
      <c r="E131" s="283"/>
      <c r="F131" s="284"/>
      <c r="G131" s="20" t="s">
        <v>273</v>
      </c>
      <c r="H131" s="19"/>
      <c r="I131" s="186" t="s">
        <v>335</v>
      </c>
      <c r="J131" s="167"/>
      <c r="K131" s="363">
        <f>SUM(K132)</f>
        <v>13980781</v>
      </c>
      <c r="L131" s="363">
        <f>SUM(L132)</f>
        <v>10232717.73</v>
      </c>
      <c r="M131" s="365">
        <f t="shared" si="9"/>
        <v>73.191316922852877</v>
      </c>
    </row>
    <row r="132" spans="1:13" ht="65.25" customHeight="1" x14ac:dyDescent="0.3">
      <c r="A132" s="1"/>
      <c r="B132" s="266"/>
      <c r="C132" s="266"/>
      <c r="D132" s="266"/>
      <c r="E132" s="266"/>
      <c r="F132" s="267"/>
      <c r="G132" s="20" t="s">
        <v>4</v>
      </c>
      <c r="H132" s="19"/>
      <c r="I132" s="168" t="s">
        <v>0</v>
      </c>
      <c r="J132" s="167">
        <v>600</v>
      </c>
      <c r="K132" s="363">
        <v>13980781</v>
      </c>
      <c r="L132" s="363">
        <v>10232717.73</v>
      </c>
      <c r="M132" s="365">
        <f t="shared" si="9"/>
        <v>73.191316922852877</v>
      </c>
    </row>
    <row r="133" spans="1:13" ht="69" x14ac:dyDescent="0.3">
      <c r="A133" s="1"/>
      <c r="B133" s="395"/>
      <c r="C133" s="395"/>
      <c r="D133" s="395"/>
      <c r="E133" s="395"/>
      <c r="F133" s="396"/>
      <c r="G133" s="410" t="s">
        <v>516</v>
      </c>
      <c r="H133" s="19"/>
      <c r="I133" s="411" t="s">
        <v>517</v>
      </c>
      <c r="J133" s="407"/>
      <c r="K133" s="363">
        <f>SUM(K134)</f>
        <v>1038000</v>
      </c>
      <c r="L133" s="363">
        <f>SUM(L134)</f>
        <v>993496.27</v>
      </c>
      <c r="M133" s="365">
        <f t="shared" si="9"/>
        <v>95.712550096339115</v>
      </c>
    </row>
    <row r="134" spans="1:13" ht="55.2" x14ac:dyDescent="0.3">
      <c r="A134" s="1"/>
      <c r="B134" s="395"/>
      <c r="C134" s="395"/>
      <c r="D134" s="395"/>
      <c r="E134" s="395"/>
      <c r="F134" s="396"/>
      <c r="G134" s="410" t="s">
        <v>4</v>
      </c>
      <c r="H134" s="19"/>
      <c r="I134" s="411" t="s">
        <v>0</v>
      </c>
      <c r="J134" s="407">
        <v>600</v>
      </c>
      <c r="K134" s="363">
        <v>1038000</v>
      </c>
      <c r="L134" s="363">
        <v>993496.27</v>
      </c>
      <c r="M134" s="365">
        <f t="shared" si="9"/>
        <v>95.712550096339115</v>
      </c>
    </row>
    <row r="135" spans="1:13" ht="109.2" x14ac:dyDescent="0.3">
      <c r="A135" s="1"/>
      <c r="B135" s="266"/>
      <c r="C135" s="266"/>
      <c r="D135" s="266"/>
      <c r="E135" s="266"/>
      <c r="F135" s="267"/>
      <c r="G135" s="20" t="s">
        <v>74</v>
      </c>
      <c r="H135" s="19"/>
      <c r="I135" s="253" t="s">
        <v>336</v>
      </c>
      <c r="J135" s="167" t="s">
        <v>0</v>
      </c>
      <c r="K135" s="363">
        <f>SUM(K136)</f>
        <v>25246833</v>
      </c>
      <c r="L135" s="363">
        <f>SUM(L136)</f>
        <v>18319545</v>
      </c>
      <c r="M135" s="365">
        <f t="shared" si="9"/>
        <v>72.561754577296881</v>
      </c>
    </row>
    <row r="136" spans="1:13" ht="64.5" customHeight="1" x14ac:dyDescent="0.3">
      <c r="A136" s="1"/>
      <c r="B136" s="129"/>
      <c r="C136" s="129"/>
      <c r="D136" s="129"/>
      <c r="E136" s="129"/>
      <c r="F136" s="130"/>
      <c r="G136" s="21" t="s">
        <v>4</v>
      </c>
      <c r="H136" s="20"/>
      <c r="I136" s="227" t="s">
        <v>0</v>
      </c>
      <c r="J136" s="167">
        <v>600</v>
      </c>
      <c r="K136" s="363">
        <v>25246833</v>
      </c>
      <c r="L136" s="363">
        <v>18319545</v>
      </c>
      <c r="M136" s="365">
        <f t="shared" si="9"/>
        <v>72.561754577296881</v>
      </c>
    </row>
    <row r="137" spans="1:13" ht="62.4" x14ac:dyDescent="0.3">
      <c r="A137" s="1"/>
      <c r="B137" s="31"/>
      <c r="C137" s="31"/>
      <c r="D137" s="31"/>
      <c r="E137" s="31"/>
      <c r="F137" s="32"/>
      <c r="G137" s="20" t="s">
        <v>72</v>
      </c>
      <c r="H137" s="23"/>
      <c r="I137" s="253" t="s">
        <v>337</v>
      </c>
      <c r="J137" s="167" t="s">
        <v>0</v>
      </c>
      <c r="K137" s="363">
        <f>SUM(K138)</f>
        <v>272126731</v>
      </c>
      <c r="L137" s="363">
        <f>SUM(L138)</f>
        <v>211396500</v>
      </c>
      <c r="M137" s="365">
        <f t="shared" si="9"/>
        <v>77.683107140253711</v>
      </c>
    </row>
    <row r="138" spans="1:13" ht="63.75" customHeight="1" x14ac:dyDescent="0.3">
      <c r="A138" s="1"/>
      <c r="B138" s="31"/>
      <c r="C138" s="31"/>
      <c r="D138" s="31"/>
      <c r="E138" s="31"/>
      <c r="F138" s="32"/>
      <c r="G138" s="20" t="s">
        <v>4</v>
      </c>
      <c r="H138" s="20"/>
      <c r="I138" s="166" t="s">
        <v>0</v>
      </c>
      <c r="J138" s="167">
        <v>600</v>
      </c>
      <c r="K138" s="363">
        <v>272126731</v>
      </c>
      <c r="L138" s="363">
        <v>211396500</v>
      </c>
      <c r="M138" s="365">
        <f t="shared" si="9"/>
        <v>77.683107140253711</v>
      </c>
    </row>
    <row r="139" spans="1:13" ht="62.4" x14ac:dyDescent="0.3">
      <c r="A139" s="1"/>
      <c r="B139" s="31"/>
      <c r="C139" s="31"/>
      <c r="D139" s="31"/>
      <c r="E139" s="31"/>
      <c r="F139" s="32"/>
      <c r="G139" s="20" t="s">
        <v>73</v>
      </c>
      <c r="H139" s="20"/>
      <c r="I139" s="253" t="s">
        <v>338</v>
      </c>
      <c r="J139" s="167" t="s">
        <v>0</v>
      </c>
      <c r="K139" s="363">
        <f>SUM(K140)</f>
        <v>14332520</v>
      </c>
      <c r="L139" s="363">
        <f>SUM(L140)</f>
        <v>8673965</v>
      </c>
      <c r="M139" s="365">
        <f t="shared" si="9"/>
        <v>60.51946901172996</v>
      </c>
    </row>
    <row r="140" spans="1:13" ht="68.25" customHeight="1" x14ac:dyDescent="0.3">
      <c r="A140" s="1"/>
      <c r="B140" s="31"/>
      <c r="C140" s="31"/>
      <c r="D140" s="31"/>
      <c r="E140" s="31"/>
      <c r="F140" s="32"/>
      <c r="G140" s="20" t="s">
        <v>4</v>
      </c>
      <c r="H140" s="20"/>
      <c r="I140" s="168"/>
      <c r="J140" s="167">
        <v>600</v>
      </c>
      <c r="K140" s="363">
        <v>14332520</v>
      </c>
      <c r="L140" s="363">
        <v>8673965</v>
      </c>
      <c r="M140" s="364">
        <f t="shared" si="9"/>
        <v>60.51946901172996</v>
      </c>
    </row>
    <row r="141" spans="1:13" ht="96.6" x14ac:dyDescent="0.3">
      <c r="A141" s="1"/>
      <c r="B141" s="395"/>
      <c r="C141" s="395"/>
      <c r="D141" s="395"/>
      <c r="E141" s="395"/>
      <c r="F141" s="396"/>
      <c r="G141" s="408" t="s">
        <v>518</v>
      </c>
      <c r="H141" s="20"/>
      <c r="I141" s="409" t="s">
        <v>519</v>
      </c>
      <c r="J141" s="407"/>
      <c r="K141" s="363">
        <f>SUM(K142)</f>
        <v>2827588</v>
      </c>
      <c r="L141" s="363">
        <f>SUM(L142)</f>
        <v>1795157</v>
      </c>
      <c r="M141" s="365">
        <f t="shared" si="9"/>
        <v>63.487219495909585</v>
      </c>
    </row>
    <row r="142" spans="1:13" ht="55.2" x14ac:dyDescent="0.3">
      <c r="A142" s="1"/>
      <c r="B142" s="395"/>
      <c r="C142" s="395"/>
      <c r="D142" s="395"/>
      <c r="E142" s="395"/>
      <c r="F142" s="396"/>
      <c r="G142" s="408" t="s">
        <v>4</v>
      </c>
      <c r="H142" s="20"/>
      <c r="I142" s="409"/>
      <c r="J142" s="407">
        <v>600</v>
      </c>
      <c r="K142" s="363">
        <v>2827588</v>
      </c>
      <c r="L142" s="363">
        <v>1795157</v>
      </c>
      <c r="M142" s="365">
        <f t="shared" si="9"/>
        <v>63.487219495909585</v>
      </c>
    </row>
    <row r="143" spans="1:13" ht="78" x14ac:dyDescent="0.3">
      <c r="A143" s="1"/>
      <c r="B143" s="135"/>
      <c r="C143" s="135"/>
      <c r="D143" s="135"/>
      <c r="E143" s="135"/>
      <c r="F143" s="136"/>
      <c r="G143" s="101" t="s">
        <v>188</v>
      </c>
      <c r="H143" s="20"/>
      <c r="I143" s="221" t="s">
        <v>339</v>
      </c>
      <c r="J143" s="167"/>
      <c r="K143" s="363">
        <f>SUM(K144)</f>
        <v>103892674</v>
      </c>
      <c r="L143" s="363">
        <f>SUM(L144)</f>
        <v>77930674</v>
      </c>
      <c r="M143" s="365">
        <f t="shared" si="9"/>
        <v>75.010750036138262</v>
      </c>
    </row>
    <row r="144" spans="1:13" ht="66" customHeight="1" x14ac:dyDescent="0.3">
      <c r="A144" s="1"/>
      <c r="B144" s="135"/>
      <c r="C144" s="135"/>
      <c r="D144" s="135"/>
      <c r="E144" s="135"/>
      <c r="F144" s="136"/>
      <c r="G144" s="20" t="s">
        <v>4</v>
      </c>
      <c r="H144" s="20"/>
      <c r="I144" s="168" t="s">
        <v>0</v>
      </c>
      <c r="J144" s="167">
        <v>600</v>
      </c>
      <c r="K144" s="363">
        <v>103892674</v>
      </c>
      <c r="L144" s="363">
        <v>77930674</v>
      </c>
      <c r="M144" s="365">
        <f t="shared" si="9"/>
        <v>75.010750036138262</v>
      </c>
    </row>
    <row r="145" spans="1:13" ht="93.6" x14ac:dyDescent="0.3">
      <c r="A145" s="1"/>
      <c r="B145" s="336"/>
      <c r="C145" s="336"/>
      <c r="D145" s="336"/>
      <c r="E145" s="336"/>
      <c r="F145" s="337"/>
      <c r="G145" s="20" t="s">
        <v>490</v>
      </c>
      <c r="H145" s="340"/>
      <c r="I145" s="190" t="s">
        <v>491</v>
      </c>
      <c r="J145" s="340"/>
      <c r="K145" s="363">
        <f>SUM(K146)</f>
        <v>4791999</v>
      </c>
      <c r="L145" s="363">
        <f>SUM(L146)</f>
        <v>2433373.4</v>
      </c>
      <c r="M145" s="365">
        <f t="shared" si="9"/>
        <v>50.779922950735177</v>
      </c>
    </row>
    <row r="146" spans="1:13" ht="65.25" customHeight="1" x14ac:dyDescent="0.3">
      <c r="A146" s="1"/>
      <c r="B146" s="336"/>
      <c r="C146" s="336"/>
      <c r="D146" s="336"/>
      <c r="E146" s="336"/>
      <c r="F146" s="337"/>
      <c r="G146" s="20" t="s">
        <v>4</v>
      </c>
      <c r="H146" s="190" t="s">
        <v>0</v>
      </c>
      <c r="I146" s="340"/>
      <c r="J146" s="167">
        <v>600</v>
      </c>
      <c r="K146" s="363">
        <v>4791999</v>
      </c>
      <c r="L146" s="363">
        <v>2433373.4</v>
      </c>
      <c r="M146" s="365">
        <f t="shared" si="9"/>
        <v>50.779922950735177</v>
      </c>
    </row>
    <row r="147" spans="1:13" ht="78" x14ac:dyDescent="0.3">
      <c r="A147" s="1"/>
      <c r="B147" s="270"/>
      <c r="C147" s="270"/>
      <c r="D147" s="270"/>
      <c r="E147" s="270"/>
      <c r="F147" s="271"/>
      <c r="G147" s="20" t="s">
        <v>200</v>
      </c>
      <c r="H147" s="21"/>
      <c r="I147" s="168" t="s">
        <v>340</v>
      </c>
      <c r="J147" s="167"/>
      <c r="K147" s="363">
        <f>SUM(K148)</f>
        <v>8147268</v>
      </c>
      <c r="L147" s="363">
        <f>SUM(L148)</f>
        <v>6179268</v>
      </c>
      <c r="M147" s="365">
        <f t="shared" si="9"/>
        <v>75.844663511744059</v>
      </c>
    </row>
    <row r="148" spans="1:13" ht="66" customHeight="1" x14ac:dyDescent="0.3">
      <c r="A148" s="1"/>
      <c r="B148" s="127"/>
      <c r="C148" s="127"/>
      <c r="D148" s="127"/>
      <c r="E148" s="127"/>
      <c r="F148" s="128"/>
      <c r="G148" s="20" t="s">
        <v>4</v>
      </c>
      <c r="H148" s="20"/>
      <c r="I148" s="168" t="s">
        <v>0</v>
      </c>
      <c r="J148" s="167">
        <v>600</v>
      </c>
      <c r="K148" s="363">
        <v>8147268</v>
      </c>
      <c r="L148" s="363">
        <v>6179268</v>
      </c>
      <c r="M148" s="365">
        <f t="shared" si="9"/>
        <v>75.844663511744059</v>
      </c>
    </row>
    <row r="149" spans="1:13" ht="93.6" x14ac:dyDescent="0.3">
      <c r="A149" s="1"/>
      <c r="B149" s="279"/>
      <c r="C149" s="279"/>
      <c r="D149" s="279"/>
      <c r="E149" s="279"/>
      <c r="F149" s="280"/>
      <c r="G149" s="20" t="s">
        <v>252</v>
      </c>
      <c r="H149" s="20"/>
      <c r="I149" s="168" t="s">
        <v>341</v>
      </c>
      <c r="J149" s="167"/>
      <c r="K149" s="363">
        <f>SUM(K150)</f>
        <v>12806917</v>
      </c>
      <c r="L149" s="363">
        <f>SUM(L150)</f>
        <v>8232725</v>
      </c>
      <c r="M149" s="364">
        <f t="shared" si="9"/>
        <v>64.283425901799788</v>
      </c>
    </row>
    <row r="150" spans="1:13" ht="66" customHeight="1" x14ac:dyDescent="0.3">
      <c r="A150" s="1"/>
      <c r="B150" s="231"/>
      <c r="C150" s="231"/>
      <c r="D150" s="231"/>
      <c r="E150" s="231"/>
      <c r="F150" s="232"/>
      <c r="G150" s="20" t="s">
        <v>4</v>
      </c>
      <c r="H150" s="20"/>
      <c r="I150" s="168" t="s">
        <v>0</v>
      </c>
      <c r="J150" s="167">
        <v>600</v>
      </c>
      <c r="K150" s="363">
        <v>12806917</v>
      </c>
      <c r="L150" s="363">
        <v>8232725</v>
      </c>
      <c r="M150" s="365">
        <f t="shared" si="9"/>
        <v>64.283425901799788</v>
      </c>
    </row>
    <row r="151" spans="1:13" ht="46.8" x14ac:dyDescent="0.3">
      <c r="A151" s="1"/>
      <c r="B151" s="231"/>
      <c r="C151" s="231"/>
      <c r="D151" s="231"/>
      <c r="E151" s="231"/>
      <c r="F151" s="232"/>
      <c r="G151" s="100" t="s">
        <v>75</v>
      </c>
      <c r="H151" s="20"/>
      <c r="I151" s="224" t="s">
        <v>181</v>
      </c>
      <c r="J151" s="167"/>
      <c r="K151" s="361">
        <f>SUM(K152+K154+K157+K162)</f>
        <v>29364708</v>
      </c>
      <c r="L151" s="361">
        <f>SUM(L152+L154+L157+L162)</f>
        <v>20107615.68</v>
      </c>
      <c r="M151" s="380">
        <f t="shared" si="9"/>
        <v>68.475449100328191</v>
      </c>
    </row>
    <row r="152" spans="1:13" ht="114.75" customHeight="1" x14ac:dyDescent="0.3">
      <c r="A152" s="1"/>
      <c r="B152" s="31"/>
      <c r="C152" s="31"/>
      <c r="D152" s="31"/>
      <c r="E152" s="31"/>
      <c r="F152" s="32"/>
      <c r="G152" s="101" t="s">
        <v>326</v>
      </c>
      <c r="H152" s="18"/>
      <c r="I152" s="221" t="s">
        <v>342</v>
      </c>
      <c r="J152" s="167"/>
      <c r="K152" s="363">
        <f>SUM(K153)</f>
        <v>5133652</v>
      </c>
      <c r="L152" s="363">
        <f>SUM(L153)</f>
        <v>2950900</v>
      </c>
      <c r="M152" s="365">
        <f t="shared" si="9"/>
        <v>57.481496603197883</v>
      </c>
    </row>
    <row r="153" spans="1:13" ht="66" customHeight="1" x14ac:dyDescent="0.3">
      <c r="A153" s="1"/>
      <c r="B153" s="31"/>
      <c r="C153" s="31"/>
      <c r="D153" s="31"/>
      <c r="E153" s="31"/>
      <c r="F153" s="32"/>
      <c r="G153" s="20" t="s">
        <v>4</v>
      </c>
      <c r="H153" s="20"/>
      <c r="I153" s="168" t="s">
        <v>0</v>
      </c>
      <c r="J153" s="167">
        <v>600</v>
      </c>
      <c r="K153" s="363">
        <v>5133652</v>
      </c>
      <c r="L153" s="363">
        <v>2950900</v>
      </c>
      <c r="M153" s="365">
        <f t="shared" si="9"/>
        <v>57.481496603197883</v>
      </c>
    </row>
    <row r="154" spans="1:13" ht="93.6" x14ac:dyDescent="0.3">
      <c r="A154" s="1"/>
      <c r="B154" s="31"/>
      <c r="C154" s="31"/>
      <c r="D154" s="31"/>
      <c r="E154" s="31"/>
      <c r="F154" s="32"/>
      <c r="G154" s="101" t="s">
        <v>76</v>
      </c>
      <c r="H154" s="23"/>
      <c r="I154" s="253" t="s">
        <v>343</v>
      </c>
      <c r="J154" s="167"/>
      <c r="K154" s="363">
        <f>SUM(K155:K156)</f>
        <v>20285404</v>
      </c>
      <c r="L154" s="363">
        <f>SUM(L155:L156)</f>
        <v>14328785.180000002</v>
      </c>
      <c r="M154" s="365">
        <f t="shared" si="9"/>
        <v>70.63593695250043</v>
      </c>
    </row>
    <row r="155" spans="1:13" ht="46.8" x14ac:dyDescent="0.3">
      <c r="A155" s="1"/>
      <c r="B155" s="31"/>
      <c r="C155" s="31"/>
      <c r="D155" s="31"/>
      <c r="E155" s="31"/>
      <c r="F155" s="32"/>
      <c r="G155" s="20" t="s">
        <v>2</v>
      </c>
      <c r="H155" s="20"/>
      <c r="I155" s="168" t="s">
        <v>0</v>
      </c>
      <c r="J155" s="167">
        <v>200</v>
      </c>
      <c r="K155" s="363">
        <v>102000</v>
      </c>
      <c r="L155" s="363">
        <v>59592.46</v>
      </c>
      <c r="M155" s="364">
        <f t="shared" si="9"/>
        <v>58.423980392156864</v>
      </c>
    </row>
    <row r="156" spans="1:13" ht="31.2" x14ac:dyDescent="0.3">
      <c r="A156" s="1"/>
      <c r="B156" s="237"/>
      <c r="C156" s="237"/>
      <c r="D156" s="237"/>
      <c r="E156" s="237"/>
      <c r="F156" s="238"/>
      <c r="G156" s="22" t="s">
        <v>5</v>
      </c>
      <c r="H156" s="20"/>
      <c r="I156" s="166"/>
      <c r="J156" s="167">
        <v>300</v>
      </c>
      <c r="K156" s="363">
        <v>20183404</v>
      </c>
      <c r="L156" s="363">
        <v>14269192.720000001</v>
      </c>
      <c r="M156" s="365">
        <f t="shared" si="9"/>
        <v>70.697651991705655</v>
      </c>
    </row>
    <row r="157" spans="1:13" ht="46.8" x14ac:dyDescent="0.3">
      <c r="A157" s="1"/>
      <c r="B157" s="31"/>
      <c r="C157" s="31"/>
      <c r="D157" s="31"/>
      <c r="E157" s="31"/>
      <c r="F157" s="32"/>
      <c r="G157" s="20" t="s">
        <v>77</v>
      </c>
      <c r="H157" s="23"/>
      <c r="I157" s="253" t="s">
        <v>344</v>
      </c>
      <c r="J157" s="167"/>
      <c r="K157" s="363">
        <f>SUM(K158:K161)</f>
        <v>1566074</v>
      </c>
      <c r="L157" s="363">
        <f>SUM(L158:L161)</f>
        <v>1018671.97</v>
      </c>
      <c r="M157" s="365">
        <f t="shared" si="9"/>
        <v>65.046221953751868</v>
      </c>
    </row>
    <row r="158" spans="1:13" ht="140.4" x14ac:dyDescent="0.3">
      <c r="A158" s="1"/>
      <c r="B158" s="31"/>
      <c r="C158" s="31"/>
      <c r="D158" s="31"/>
      <c r="E158" s="31"/>
      <c r="F158" s="32"/>
      <c r="G158" s="20" t="s">
        <v>3</v>
      </c>
      <c r="H158" s="20"/>
      <c r="I158" s="168" t="s">
        <v>0</v>
      </c>
      <c r="J158" s="167">
        <v>100</v>
      </c>
      <c r="K158" s="363">
        <v>42724</v>
      </c>
      <c r="L158" s="363">
        <v>0</v>
      </c>
      <c r="M158" s="365">
        <f t="shared" si="9"/>
        <v>0</v>
      </c>
    </row>
    <row r="159" spans="1:13" ht="46.8" x14ac:dyDescent="0.3">
      <c r="A159" s="1"/>
      <c r="B159" s="31"/>
      <c r="C159" s="31"/>
      <c r="D159" s="31"/>
      <c r="E159" s="31"/>
      <c r="F159" s="32"/>
      <c r="G159" s="20" t="s">
        <v>2</v>
      </c>
      <c r="H159" s="20"/>
      <c r="I159" s="168" t="s">
        <v>0</v>
      </c>
      <c r="J159" s="167">
        <v>200</v>
      </c>
      <c r="K159" s="363">
        <v>500</v>
      </c>
      <c r="L159" s="363">
        <v>207.74</v>
      </c>
      <c r="M159" s="365">
        <f t="shared" si="9"/>
        <v>41.548000000000002</v>
      </c>
    </row>
    <row r="160" spans="1:13" ht="31.2" x14ac:dyDescent="0.3">
      <c r="A160" s="1"/>
      <c r="B160" s="191"/>
      <c r="C160" s="191"/>
      <c r="D160" s="191"/>
      <c r="E160" s="191"/>
      <c r="F160" s="192"/>
      <c r="G160" s="20" t="s">
        <v>5</v>
      </c>
      <c r="H160" s="20"/>
      <c r="I160" s="168"/>
      <c r="J160" s="167">
        <v>300</v>
      </c>
      <c r="K160" s="363">
        <v>919454</v>
      </c>
      <c r="L160" s="363">
        <v>585564.23</v>
      </c>
      <c r="M160" s="365">
        <f t="shared" si="9"/>
        <v>63.68608217485594</v>
      </c>
    </row>
    <row r="161" spans="1:13" ht="66" customHeight="1" x14ac:dyDescent="0.3">
      <c r="A161" s="1"/>
      <c r="B161" s="89"/>
      <c r="C161" s="89"/>
      <c r="D161" s="89"/>
      <c r="E161" s="89"/>
      <c r="F161" s="90"/>
      <c r="G161" s="20" t="s">
        <v>4</v>
      </c>
      <c r="H161" s="20"/>
      <c r="I161" s="168" t="s">
        <v>0</v>
      </c>
      <c r="J161" s="167">
        <v>600</v>
      </c>
      <c r="K161" s="363">
        <v>603396</v>
      </c>
      <c r="L161" s="363">
        <v>432900</v>
      </c>
      <c r="M161" s="365">
        <f t="shared" si="9"/>
        <v>71.743929359823397</v>
      </c>
    </row>
    <row r="162" spans="1:13" ht="46.8" x14ac:dyDescent="0.3">
      <c r="A162" s="1"/>
      <c r="B162" s="31"/>
      <c r="C162" s="31"/>
      <c r="D162" s="31"/>
      <c r="E162" s="31"/>
      <c r="F162" s="32"/>
      <c r="G162" s="101" t="s">
        <v>81</v>
      </c>
      <c r="H162" s="20"/>
      <c r="I162" s="253" t="s">
        <v>345</v>
      </c>
      <c r="J162" s="167" t="s">
        <v>0</v>
      </c>
      <c r="K162" s="363">
        <f>SUM(K163:K164)</f>
        <v>2379578</v>
      </c>
      <c r="L162" s="363">
        <f>SUM(L163:L164)</f>
        <v>1809258.53</v>
      </c>
      <c r="M162" s="365">
        <f t="shared" si="9"/>
        <v>76.032747403110974</v>
      </c>
    </row>
    <row r="163" spans="1:13" ht="140.4" x14ac:dyDescent="0.3">
      <c r="A163" s="1"/>
      <c r="B163" s="150"/>
      <c r="C163" s="150"/>
      <c r="D163" s="150"/>
      <c r="E163" s="150"/>
      <c r="F163" s="151"/>
      <c r="G163" s="20" t="s">
        <v>3</v>
      </c>
      <c r="H163" s="20"/>
      <c r="I163" s="168" t="s">
        <v>0</v>
      </c>
      <c r="J163" s="167">
        <v>100</v>
      </c>
      <c r="K163" s="363">
        <v>1870163</v>
      </c>
      <c r="L163" s="363">
        <v>1632052.98</v>
      </c>
      <c r="M163" s="365">
        <f t="shared" si="9"/>
        <v>87.267953648960003</v>
      </c>
    </row>
    <row r="164" spans="1:13" ht="46.8" x14ac:dyDescent="0.3">
      <c r="A164" s="1"/>
      <c r="B164" s="31"/>
      <c r="C164" s="31"/>
      <c r="D164" s="31"/>
      <c r="E164" s="31"/>
      <c r="F164" s="32"/>
      <c r="G164" s="20" t="s">
        <v>2</v>
      </c>
      <c r="H164" s="23"/>
      <c r="I164" s="168"/>
      <c r="J164" s="167">
        <v>200</v>
      </c>
      <c r="K164" s="363">
        <v>509415</v>
      </c>
      <c r="L164" s="363">
        <v>177205.55</v>
      </c>
      <c r="M164" s="365">
        <f t="shared" si="9"/>
        <v>34.786087963644576</v>
      </c>
    </row>
    <row r="165" spans="1:13" ht="31.2" x14ac:dyDescent="0.3">
      <c r="A165" s="1"/>
      <c r="B165" s="31"/>
      <c r="C165" s="31"/>
      <c r="D165" s="31"/>
      <c r="E165" s="31"/>
      <c r="F165" s="32"/>
      <c r="G165" s="20" t="s">
        <v>267</v>
      </c>
      <c r="H165" s="20"/>
      <c r="I165" s="224" t="s">
        <v>346</v>
      </c>
      <c r="J165" s="167"/>
      <c r="K165" s="368">
        <f>SUM(K166+K168+K170+K172+K175+K177)</f>
        <v>5937059.9100000001</v>
      </c>
      <c r="L165" s="368">
        <f>SUM(L166+L168+L170+L172+L175+L177)</f>
        <v>4677995.95</v>
      </c>
      <c r="M165" s="349">
        <f t="shared" si="9"/>
        <v>78.793140391268182</v>
      </c>
    </row>
    <row r="166" spans="1:13" ht="98.25" customHeight="1" x14ac:dyDescent="0.3">
      <c r="A166" s="1"/>
      <c r="B166" s="89"/>
      <c r="C166" s="89"/>
      <c r="D166" s="89"/>
      <c r="E166" s="89"/>
      <c r="F166" s="90"/>
      <c r="G166" s="20" t="s">
        <v>206</v>
      </c>
      <c r="H166" s="20"/>
      <c r="I166" s="168" t="s">
        <v>347</v>
      </c>
      <c r="J166" s="167"/>
      <c r="K166" s="369">
        <f>SUM(K167)</f>
        <v>61276.81</v>
      </c>
      <c r="L166" s="369">
        <f>SUM(L167)</f>
        <v>61276.81</v>
      </c>
      <c r="M166" s="350">
        <f t="shared" si="9"/>
        <v>100</v>
      </c>
    </row>
    <row r="167" spans="1:13" ht="66.75" customHeight="1" x14ac:dyDescent="0.3">
      <c r="A167" s="1"/>
      <c r="B167" s="31"/>
      <c r="C167" s="31"/>
      <c r="D167" s="31"/>
      <c r="E167" s="31"/>
      <c r="F167" s="32"/>
      <c r="G167" s="20" t="s">
        <v>4</v>
      </c>
      <c r="H167" s="20"/>
      <c r="I167" s="166" t="s">
        <v>0</v>
      </c>
      <c r="J167" s="167">
        <v>600</v>
      </c>
      <c r="K167" s="369">
        <v>61276.81</v>
      </c>
      <c r="L167" s="369">
        <v>61276.81</v>
      </c>
      <c r="M167" s="350">
        <f t="shared" si="9"/>
        <v>100</v>
      </c>
    </row>
    <row r="168" spans="1:13" ht="62.4" x14ac:dyDescent="0.3">
      <c r="A168" s="1"/>
      <c r="B168" s="31"/>
      <c r="C168" s="31"/>
      <c r="D168" s="31"/>
      <c r="E168" s="31"/>
      <c r="F168" s="32"/>
      <c r="G168" s="103" t="s">
        <v>189</v>
      </c>
      <c r="H168" s="18"/>
      <c r="I168" s="253" t="s">
        <v>348</v>
      </c>
      <c r="J168" s="167"/>
      <c r="K168" s="369">
        <f>SUM(K169)</f>
        <v>1989407.7</v>
      </c>
      <c r="L168" s="369">
        <f>SUM(L169)</f>
        <v>1434247.84</v>
      </c>
      <c r="M168" s="351">
        <f t="shared" si="9"/>
        <v>72.094213770259358</v>
      </c>
    </row>
    <row r="169" spans="1:13" ht="65.25" customHeight="1" x14ac:dyDescent="0.3">
      <c r="A169" s="1"/>
      <c r="B169" s="31"/>
      <c r="C169" s="31"/>
      <c r="D169" s="31"/>
      <c r="E169" s="31"/>
      <c r="F169" s="32"/>
      <c r="G169" s="20" t="s">
        <v>4</v>
      </c>
      <c r="H169" s="20"/>
      <c r="I169" s="190"/>
      <c r="J169" s="167">
        <v>600</v>
      </c>
      <c r="K169" s="369">
        <v>1989407.7</v>
      </c>
      <c r="L169" s="369">
        <v>1434247.84</v>
      </c>
      <c r="M169" s="351">
        <f t="shared" si="9"/>
        <v>72.094213770259358</v>
      </c>
    </row>
    <row r="170" spans="1:13" ht="98.25" customHeight="1" x14ac:dyDescent="0.3">
      <c r="A170" s="1"/>
      <c r="B170" s="31"/>
      <c r="C170" s="31"/>
      <c r="D170" s="31"/>
      <c r="E170" s="31"/>
      <c r="F170" s="32"/>
      <c r="G170" s="20" t="s">
        <v>78</v>
      </c>
      <c r="H170" s="20"/>
      <c r="I170" s="221" t="s">
        <v>349</v>
      </c>
      <c r="J170" s="167"/>
      <c r="K170" s="369">
        <f>SUM(K171)</f>
        <v>551483.30000000005</v>
      </c>
      <c r="L170" s="369">
        <f>SUM(L171)</f>
        <v>550395</v>
      </c>
      <c r="M170" s="351">
        <f t="shared" si="9"/>
        <v>99.802659482163818</v>
      </c>
    </row>
    <row r="171" spans="1:13" ht="67.5" customHeight="1" x14ac:dyDescent="0.3">
      <c r="A171" s="1"/>
      <c r="B171" s="31"/>
      <c r="C171" s="31"/>
      <c r="D171" s="31"/>
      <c r="E171" s="31"/>
      <c r="F171" s="32"/>
      <c r="G171" s="20" t="s">
        <v>4</v>
      </c>
      <c r="H171" s="20"/>
      <c r="I171" s="166" t="s">
        <v>0</v>
      </c>
      <c r="J171" s="167">
        <v>600</v>
      </c>
      <c r="K171" s="369">
        <v>551483.30000000005</v>
      </c>
      <c r="L171" s="369">
        <v>550395</v>
      </c>
      <c r="M171" s="351">
        <f t="shared" si="9"/>
        <v>99.802659482163818</v>
      </c>
    </row>
    <row r="172" spans="1:13" ht="140.4" x14ac:dyDescent="0.3">
      <c r="A172" s="1"/>
      <c r="B172" s="31"/>
      <c r="C172" s="31"/>
      <c r="D172" s="31"/>
      <c r="E172" s="31"/>
      <c r="F172" s="32"/>
      <c r="G172" s="295" t="s">
        <v>79</v>
      </c>
      <c r="H172" s="47"/>
      <c r="I172" s="220" t="s">
        <v>350</v>
      </c>
      <c r="J172" s="167"/>
      <c r="K172" s="369">
        <f>SUM(K173:K174)</f>
        <v>3275052.1</v>
      </c>
      <c r="L172" s="369">
        <f>SUM(L173:L174)</f>
        <v>2586036.2999999998</v>
      </c>
      <c r="M172" s="351">
        <f t="shared" si="9"/>
        <v>78.961684304197775</v>
      </c>
    </row>
    <row r="173" spans="1:13" ht="31.2" x14ac:dyDescent="0.3">
      <c r="A173" s="1"/>
      <c r="B173" s="31"/>
      <c r="C173" s="31"/>
      <c r="D173" s="31"/>
      <c r="E173" s="31"/>
      <c r="F173" s="32"/>
      <c r="G173" s="20" t="s">
        <v>5</v>
      </c>
      <c r="H173" s="20"/>
      <c r="I173" s="166" t="s">
        <v>0</v>
      </c>
      <c r="J173" s="167">
        <v>300</v>
      </c>
      <c r="K173" s="369">
        <v>986947</v>
      </c>
      <c r="L173" s="369">
        <v>833280</v>
      </c>
      <c r="M173" s="351">
        <f t="shared" si="9"/>
        <v>84.430065646888849</v>
      </c>
    </row>
    <row r="174" spans="1:13" ht="67.5" customHeight="1" x14ac:dyDescent="0.3">
      <c r="A174" s="1"/>
      <c r="B174" s="31"/>
      <c r="C174" s="31"/>
      <c r="D174" s="31"/>
      <c r="E174" s="31"/>
      <c r="F174" s="32"/>
      <c r="G174" s="20" t="s">
        <v>4</v>
      </c>
      <c r="H174" s="23"/>
      <c r="I174" s="166" t="s">
        <v>0</v>
      </c>
      <c r="J174" s="167">
        <v>600</v>
      </c>
      <c r="K174" s="370">
        <v>2288105.1</v>
      </c>
      <c r="L174" s="370">
        <v>1752756.3</v>
      </c>
      <c r="M174" s="351">
        <f t="shared" si="9"/>
        <v>76.602962862151742</v>
      </c>
    </row>
    <row r="175" spans="1:13" ht="66.75" customHeight="1" x14ac:dyDescent="0.3">
      <c r="A175" s="1"/>
      <c r="B175" s="31"/>
      <c r="C175" s="31"/>
      <c r="D175" s="31"/>
      <c r="E175" s="31"/>
      <c r="F175" s="32"/>
      <c r="G175" s="101" t="s">
        <v>80</v>
      </c>
      <c r="H175" s="20"/>
      <c r="I175" s="254" t="s">
        <v>351</v>
      </c>
      <c r="J175" s="167"/>
      <c r="K175" s="366">
        <f>SUM(K176)</f>
        <v>49867</v>
      </c>
      <c r="L175" s="366">
        <f>SUM(L176)</f>
        <v>46040</v>
      </c>
      <c r="M175" s="365">
        <f t="shared" si="9"/>
        <v>92.325586058916713</v>
      </c>
    </row>
    <row r="176" spans="1:13" ht="31.2" x14ac:dyDescent="0.3">
      <c r="A176" s="1"/>
      <c r="B176" s="142"/>
      <c r="C176" s="142"/>
      <c r="D176" s="142"/>
      <c r="E176" s="142"/>
      <c r="F176" s="143"/>
      <c r="G176" s="20" t="s">
        <v>5</v>
      </c>
      <c r="H176" s="20"/>
      <c r="I176" s="168" t="s">
        <v>0</v>
      </c>
      <c r="J176" s="167">
        <v>300</v>
      </c>
      <c r="K176" s="363">
        <v>49867</v>
      </c>
      <c r="L176" s="363">
        <v>46040</v>
      </c>
      <c r="M176" s="365">
        <f t="shared" si="9"/>
        <v>92.325586058916713</v>
      </c>
    </row>
    <row r="177" spans="1:13" ht="62.4" x14ac:dyDescent="0.3">
      <c r="A177" s="1"/>
      <c r="B177" s="81"/>
      <c r="C177" s="81"/>
      <c r="D177" s="81"/>
      <c r="E177" s="81"/>
      <c r="F177" s="82"/>
      <c r="G177" s="296" t="s">
        <v>170</v>
      </c>
      <c r="H177" s="20"/>
      <c r="I177" s="166" t="s">
        <v>352</v>
      </c>
      <c r="J177" s="255" t="s">
        <v>0</v>
      </c>
      <c r="K177" s="366">
        <f>SUM(K178)</f>
        <v>9973</v>
      </c>
      <c r="L177" s="366">
        <f>SUM(L178)</f>
        <v>0</v>
      </c>
      <c r="M177" s="365">
        <f t="shared" si="9"/>
        <v>0</v>
      </c>
    </row>
    <row r="178" spans="1:13" ht="31.2" x14ac:dyDescent="0.3">
      <c r="A178" s="1"/>
      <c r="B178" s="81"/>
      <c r="C178" s="81"/>
      <c r="D178" s="81"/>
      <c r="E178" s="81"/>
      <c r="F178" s="82"/>
      <c r="G178" s="20" t="s">
        <v>5</v>
      </c>
      <c r="H178" s="20"/>
      <c r="I178" s="168" t="s">
        <v>0</v>
      </c>
      <c r="J178" s="167">
        <v>300</v>
      </c>
      <c r="K178" s="366">
        <v>9973</v>
      </c>
      <c r="L178" s="366">
        <v>0</v>
      </c>
      <c r="M178" s="365">
        <f t="shared" si="9"/>
        <v>0</v>
      </c>
    </row>
    <row r="179" spans="1:13" ht="82.5" customHeight="1" x14ac:dyDescent="0.3">
      <c r="A179" s="1"/>
      <c r="B179" s="129"/>
      <c r="C179" s="129"/>
      <c r="D179" s="129"/>
      <c r="E179" s="129"/>
      <c r="F179" s="130"/>
      <c r="G179" s="24" t="s">
        <v>268</v>
      </c>
      <c r="H179" s="20"/>
      <c r="I179" s="224" t="s">
        <v>353</v>
      </c>
      <c r="J179" s="167"/>
      <c r="K179" s="385">
        <f>SUM(K180)</f>
        <v>1926177.72</v>
      </c>
      <c r="L179" s="385">
        <f>SUM(L180)</f>
        <v>0</v>
      </c>
      <c r="M179" s="381">
        <f t="shared" si="9"/>
        <v>0</v>
      </c>
    </row>
    <row r="180" spans="1:13" ht="31.2" x14ac:dyDescent="0.3">
      <c r="A180" s="1"/>
      <c r="B180" s="129"/>
      <c r="C180" s="129"/>
      <c r="D180" s="129"/>
      <c r="E180" s="129"/>
      <c r="F180" s="130"/>
      <c r="G180" s="103" t="s">
        <v>43</v>
      </c>
      <c r="H180" s="20"/>
      <c r="I180" s="253" t="s">
        <v>354</v>
      </c>
      <c r="J180" s="167"/>
      <c r="K180" s="363">
        <f>SUM(K181:K181)</f>
        <v>1926177.72</v>
      </c>
      <c r="L180" s="363">
        <f>SUM(L181:L181)</f>
        <v>0</v>
      </c>
      <c r="M180" s="365">
        <f t="shared" si="9"/>
        <v>0</v>
      </c>
    </row>
    <row r="181" spans="1:13" ht="46.8" x14ac:dyDescent="0.3">
      <c r="A181" s="1"/>
      <c r="B181" s="31"/>
      <c r="C181" s="31"/>
      <c r="D181" s="31"/>
      <c r="E181" s="31"/>
      <c r="F181" s="32"/>
      <c r="G181" s="19" t="s">
        <v>2</v>
      </c>
      <c r="H181" s="20"/>
      <c r="I181" s="186" t="s">
        <v>0</v>
      </c>
      <c r="J181" s="167">
        <v>200</v>
      </c>
      <c r="K181" s="363">
        <v>1926177.72</v>
      </c>
      <c r="L181" s="363">
        <v>0</v>
      </c>
      <c r="M181" s="362">
        <f t="shared" si="9"/>
        <v>0</v>
      </c>
    </row>
    <row r="182" spans="1:13" ht="46.8" x14ac:dyDescent="0.3">
      <c r="A182" s="1"/>
      <c r="B182" s="425">
        <v>600</v>
      </c>
      <c r="C182" s="425"/>
      <c r="D182" s="425"/>
      <c r="E182" s="425"/>
      <c r="F182" s="426"/>
      <c r="G182" s="19" t="s">
        <v>327</v>
      </c>
      <c r="H182" s="18"/>
      <c r="I182" s="186" t="s">
        <v>355</v>
      </c>
      <c r="J182" s="167"/>
      <c r="K182" s="361">
        <f>SUM(K183)</f>
        <v>1000000</v>
      </c>
      <c r="L182" s="361">
        <f>SUM(L183)</f>
        <v>0</v>
      </c>
      <c r="M182" s="362">
        <f t="shared" si="9"/>
        <v>0</v>
      </c>
    </row>
    <row r="183" spans="1:13" ht="78" x14ac:dyDescent="0.3">
      <c r="A183" s="1"/>
      <c r="B183" s="268"/>
      <c r="C183" s="268"/>
      <c r="D183" s="268"/>
      <c r="E183" s="268"/>
      <c r="F183" s="269"/>
      <c r="G183" s="19" t="s">
        <v>274</v>
      </c>
      <c r="H183" s="18"/>
      <c r="I183" s="186" t="s">
        <v>356</v>
      </c>
      <c r="J183" s="167"/>
      <c r="K183" s="363">
        <f>SUM(K184:K184)</f>
        <v>1000000</v>
      </c>
      <c r="L183" s="363">
        <f>SUM(L184:L184)</f>
        <v>0</v>
      </c>
      <c r="M183" s="418">
        <f t="shared" si="9"/>
        <v>0</v>
      </c>
    </row>
    <row r="184" spans="1:13" ht="65.25" customHeight="1" x14ac:dyDescent="0.3">
      <c r="A184" s="1"/>
      <c r="B184" s="268"/>
      <c r="C184" s="268"/>
      <c r="D184" s="268"/>
      <c r="E184" s="268"/>
      <c r="F184" s="269"/>
      <c r="G184" s="20" t="s">
        <v>4</v>
      </c>
      <c r="H184" s="18"/>
      <c r="I184" s="166" t="s">
        <v>0</v>
      </c>
      <c r="J184" s="167">
        <v>600</v>
      </c>
      <c r="K184" s="363">
        <v>1000000</v>
      </c>
      <c r="L184" s="363">
        <v>0</v>
      </c>
      <c r="M184" s="365">
        <f t="shared" si="9"/>
        <v>0</v>
      </c>
    </row>
    <row r="185" spans="1:13" ht="37.5" customHeight="1" x14ac:dyDescent="0.3">
      <c r="A185" s="1"/>
      <c r="B185" s="326"/>
      <c r="C185" s="326"/>
      <c r="D185" s="326"/>
      <c r="E185" s="326"/>
      <c r="F185" s="327"/>
      <c r="G185" s="24" t="s">
        <v>509</v>
      </c>
      <c r="H185" s="25"/>
      <c r="I185" s="276" t="s">
        <v>464</v>
      </c>
      <c r="J185" s="193"/>
      <c r="K185" s="361">
        <f>SUM(K188+K186)</f>
        <v>1578948</v>
      </c>
      <c r="L185" s="361">
        <f>SUM(L188+L186)</f>
        <v>1578948</v>
      </c>
      <c r="M185" s="362">
        <f t="shared" si="9"/>
        <v>100</v>
      </c>
    </row>
    <row r="186" spans="1:13" ht="114.75" customHeight="1" x14ac:dyDescent="0.3">
      <c r="A186" s="1"/>
      <c r="B186" s="328"/>
      <c r="C186" s="328"/>
      <c r="D186" s="328"/>
      <c r="E186" s="328"/>
      <c r="F186" s="329"/>
      <c r="G186" s="20" t="s">
        <v>463</v>
      </c>
      <c r="H186" s="18"/>
      <c r="I186" s="186" t="s">
        <v>470</v>
      </c>
      <c r="J186" s="242"/>
      <c r="K186" s="363">
        <f>SUM(K187:K187)</f>
        <v>78948</v>
      </c>
      <c r="L186" s="363">
        <f>SUM(L187:L187)</f>
        <v>78948</v>
      </c>
      <c r="M186" s="365">
        <f t="shared" si="9"/>
        <v>100</v>
      </c>
    </row>
    <row r="187" spans="1:13" ht="66.75" customHeight="1" x14ac:dyDescent="0.3">
      <c r="A187" s="1"/>
      <c r="B187" s="328"/>
      <c r="C187" s="328"/>
      <c r="D187" s="328"/>
      <c r="E187" s="328"/>
      <c r="F187" s="329"/>
      <c r="G187" s="20" t="s">
        <v>4</v>
      </c>
      <c r="H187" s="18"/>
      <c r="I187" s="166" t="s">
        <v>0</v>
      </c>
      <c r="J187" s="167">
        <v>600</v>
      </c>
      <c r="K187" s="363">
        <v>78948</v>
      </c>
      <c r="L187" s="363">
        <v>78948</v>
      </c>
      <c r="M187" s="365">
        <f t="shared" si="9"/>
        <v>100</v>
      </c>
    </row>
    <row r="188" spans="1:13" ht="112.5" customHeight="1" x14ac:dyDescent="0.3">
      <c r="A188" s="1"/>
      <c r="B188" s="326"/>
      <c r="C188" s="326"/>
      <c r="D188" s="326"/>
      <c r="E188" s="326"/>
      <c r="F188" s="327"/>
      <c r="G188" s="20" t="s">
        <v>463</v>
      </c>
      <c r="H188" s="18"/>
      <c r="I188" s="186" t="s">
        <v>468</v>
      </c>
      <c r="J188" s="242"/>
      <c r="K188" s="363">
        <f>SUM(K189:K189)</f>
        <v>1500000</v>
      </c>
      <c r="L188" s="363">
        <f>SUM(L189:L189)</f>
        <v>1500000</v>
      </c>
      <c r="M188" s="418">
        <f t="shared" si="9"/>
        <v>100</v>
      </c>
    </row>
    <row r="189" spans="1:13" ht="69" customHeight="1" x14ac:dyDescent="0.3">
      <c r="A189" s="1"/>
      <c r="B189" s="326"/>
      <c r="C189" s="326"/>
      <c r="D189" s="326"/>
      <c r="E189" s="326"/>
      <c r="F189" s="327"/>
      <c r="G189" s="20" t="s">
        <v>4</v>
      </c>
      <c r="H189" s="18"/>
      <c r="I189" s="166" t="s">
        <v>0</v>
      </c>
      <c r="J189" s="167">
        <v>600</v>
      </c>
      <c r="K189" s="363">
        <v>1500000</v>
      </c>
      <c r="L189" s="363">
        <v>1500000</v>
      </c>
      <c r="M189" s="418">
        <f t="shared" si="9"/>
        <v>100</v>
      </c>
    </row>
    <row r="190" spans="1:13" ht="71.25" customHeight="1" x14ac:dyDescent="0.3">
      <c r="A190" s="1"/>
      <c r="B190" s="342"/>
      <c r="C190" s="342"/>
      <c r="D190" s="342"/>
      <c r="E190" s="342"/>
      <c r="F190" s="343"/>
      <c r="G190" s="29" t="s">
        <v>47</v>
      </c>
      <c r="H190" s="29"/>
      <c r="I190" s="246" t="s">
        <v>84</v>
      </c>
      <c r="J190" s="184" t="s">
        <v>0</v>
      </c>
      <c r="K190" s="367">
        <f t="shared" ref="K190:L193" si="10">SUM(K191)</f>
        <v>80000</v>
      </c>
      <c r="L190" s="367">
        <f t="shared" si="10"/>
        <v>40000</v>
      </c>
      <c r="M190" s="355">
        <f t="shared" si="9"/>
        <v>50</v>
      </c>
    </row>
    <row r="191" spans="1:13" ht="109.2" x14ac:dyDescent="0.3">
      <c r="A191" s="1"/>
      <c r="B191" s="342"/>
      <c r="C191" s="342"/>
      <c r="D191" s="342"/>
      <c r="E191" s="342"/>
      <c r="F191" s="343"/>
      <c r="G191" s="99" t="s">
        <v>171</v>
      </c>
      <c r="H191" s="25"/>
      <c r="I191" s="219" t="s">
        <v>108</v>
      </c>
      <c r="J191" s="165"/>
      <c r="K191" s="368">
        <f t="shared" si="10"/>
        <v>80000</v>
      </c>
      <c r="L191" s="368">
        <f t="shared" si="10"/>
        <v>40000</v>
      </c>
      <c r="M191" s="354">
        <f t="shared" si="9"/>
        <v>50</v>
      </c>
    </row>
    <row r="192" spans="1:13" ht="219.75" customHeight="1" x14ac:dyDescent="0.3">
      <c r="A192" s="1"/>
      <c r="B192" s="342"/>
      <c r="C192" s="342"/>
      <c r="D192" s="342"/>
      <c r="E192" s="342"/>
      <c r="F192" s="343"/>
      <c r="G192" s="99" t="s">
        <v>266</v>
      </c>
      <c r="H192" s="50"/>
      <c r="I192" s="219" t="s">
        <v>109</v>
      </c>
      <c r="J192" s="167"/>
      <c r="K192" s="368">
        <f t="shared" si="10"/>
        <v>80000</v>
      </c>
      <c r="L192" s="368">
        <f t="shared" si="10"/>
        <v>40000</v>
      </c>
      <c r="M192" s="354">
        <f t="shared" si="9"/>
        <v>50</v>
      </c>
    </row>
    <row r="193" spans="1:14" ht="124.8" x14ac:dyDescent="0.3">
      <c r="A193" s="1"/>
      <c r="B193" s="342"/>
      <c r="C193" s="342"/>
      <c r="D193" s="342"/>
      <c r="E193" s="342"/>
      <c r="F193" s="343"/>
      <c r="G193" s="101" t="s">
        <v>285</v>
      </c>
      <c r="H193" s="48"/>
      <c r="I193" s="67" t="s">
        <v>110</v>
      </c>
      <c r="J193" s="167"/>
      <c r="K193" s="368">
        <f t="shared" si="10"/>
        <v>80000</v>
      </c>
      <c r="L193" s="368">
        <f t="shared" si="10"/>
        <v>40000</v>
      </c>
      <c r="M193" s="351">
        <f>L193/K193%</f>
        <v>50</v>
      </c>
    </row>
    <row r="194" spans="1:14" ht="62.4" x14ac:dyDescent="0.3">
      <c r="A194" s="1"/>
      <c r="B194" s="342"/>
      <c r="C194" s="342"/>
      <c r="D194" s="342"/>
      <c r="E194" s="342"/>
      <c r="F194" s="343"/>
      <c r="G194" s="20" t="s">
        <v>4</v>
      </c>
      <c r="H194" s="20"/>
      <c r="I194" s="168" t="s">
        <v>0</v>
      </c>
      <c r="J194" s="167">
        <v>600</v>
      </c>
      <c r="K194" s="369">
        <v>80000</v>
      </c>
      <c r="L194" s="369">
        <v>40000</v>
      </c>
      <c r="M194" s="351">
        <f>L194/K194%</f>
        <v>50</v>
      </c>
    </row>
    <row r="195" spans="1:14" ht="109.2" x14ac:dyDescent="0.3">
      <c r="A195" s="1"/>
      <c r="B195" s="200"/>
      <c r="C195" s="200"/>
      <c r="D195" s="200"/>
      <c r="E195" s="200"/>
      <c r="F195" s="201"/>
      <c r="G195" s="137" t="s">
        <v>48</v>
      </c>
      <c r="H195" s="20"/>
      <c r="I195" s="139" t="s">
        <v>112</v>
      </c>
      <c r="J195" s="184" t="s">
        <v>0</v>
      </c>
      <c r="K195" s="367">
        <f>SUM(K196)</f>
        <v>50000</v>
      </c>
      <c r="L195" s="367">
        <f>SUM(L196)</f>
        <v>8000</v>
      </c>
      <c r="M195" s="355">
        <f>L195/K195%</f>
        <v>16</v>
      </c>
      <c r="N195" s="44"/>
    </row>
    <row r="196" spans="1:14" ht="78" x14ac:dyDescent="0.3">
      <c r="A196" s="1"/>
      <c r="B196" s="287"/>
      <c r="C196" s="287"/>
      <c r="D196" s="287"/>
      <c r="E196" s="287"/>
      <c r="F196" s="288"/>
      <c r="G196" s="99" t="s">
        <v>174</v>
      </c>
      <c r="H196" s="20"/>
      <c r="I196" s="194" t="s">
        <v>164</v>
      </c>
      <c r="J196" s="167"/>
      <c r="K196" s="368">
        <f>SUM(K198)</f>
        <v>50000</v>
      </c>
      <c r="L196" s="368">
        <f>SUM(L198)</f>
        <v>8000</v>
      </c>
      <c r="M196" s="354">
        <f>L196/K196%</f>
        <v>16</v>
      </c>
      <c r="N196" s="44"/>
    </row>
    <row r="197" spans="1:14" ht="93.6" x14ac:dyDescent="0.3">
      <c r="A197" s="1"/>
      <c r="B197" s="287"/>
      <c r="C197" s="287"/>
      <c r="D197" s="287"/>
      <c r="E197" s="287"/>
      <c r="F197" s="288"/>
      <c r="G197" s="99" t="s">
        <v>239</v>
      </c>
      <c r="H197" s="20"/>
      <c r="I197" s="93" t="s">
        <v>165</v>
      </c>
      <c r="J197" s="167"/>
      <c r="K197" s="368">
        <f>SUM(K198)</f>
        <v>50000</v>
      </c>
      <c r="L197" s="368">
        <f>SUM(L198)</f>
        <v>8000</v>
      </c>
      <c r="M197" s="354">
        <f>L197/K197%</f>
        <v>16</v>
      </c>
      <c r="N197" s="44"/>
    </row>
    <row r="198" spans="1:14" ht="93.6" x14ac:dyDescent="0.3">
      <c r="A198" s="1"/>
      <c r="B198" s="287"/>
      <c r="C198" s="287"/>
      <c r="D198" s="287"/>
      <c r="E198" s="287"/>
      <c r="F198" s="288"/>
      <c r="G198" s="103" t="s">
        <v>433</v>
      </c>
      <c r="H198" s="20"/>
      <c r="I198" s="226" t="s">
        <v>166</v>
      </c>
      <c r="J198" s="167"/>
      <c r="K198" s="369">
        <f>SUM(K199)</f>
        <v>50000</v>
      </c>
      <c r="L198" s="369">
        <f>SUM(L199)</f>
        <v>8000</v>
      </c>
      <c r="M198" s="351">
        <f t="shared" ref="M198:M282" si="11">L198/K198%</f>
        <v>16</v>
      </c>
      <c r="N198" s="44"/>
    </row>
    <row r="199" spans="1:14" ht="66.75" customHeight="1" x14ac:dyDescent="0.3">
      <c r="A199" s="1"/>
      <c r="B199" s="287"/>
      <c r="C199" s="287"/>
      <c r="D199" s="287"/>
      <c r="E199" s="287"/>
      <c r="F199" s="288"/>
      <c r="G199" s="20" t="s">
        <v>4</v>
      </c>
      <c r="H199" s="20"/>
      <c r="I199" s="168" t="s">
        <v>0</v>
      </c>
      <c r="J199" s="167">
        <v>600</v>
      </c>
      <c r="K199" s="369">
        <v>50000</v>
      </c>
      <c r="L199" s="369">
        <v>8000</v>
      </c>
      <c r="M199" s="351">
        <f t="shared" si="11"/>
        <v>16</v>
      </c>
      <c r="N199" s="44"/>
    </row>
    <row r="200" spans="1:14" ht="93.6" x14ac:dyDescent="0.3">
      <c r="A200" s="1"/>
      <c r="B200" s="399"/>
      <c r="C200" s="399"/>
      <c r="D200" s="399"/>
      <c r="E200" s="399"/>
      <c r="F200" s="400"/>
      <c r="G200" s="29" t="s">
        <v>413</v>
      </c>
      <c r="H200" s="20"/>
      <c r="I200" s="183" t="s">
        <v>419</v>
      </c>
      <c r="J200" s="184"/>
      <c r="K200" s="394">
        <f>SUM(K201)</f>
        <v>437651.72000000003</v>
      </c>
      <c r="L200" s="394">
        <f>SUM(L201)</f>
        <v>437651.72000000003</v>
      </c>
      <c r="M200" s="379">
        <f t="shared" si="11"/>
        <v>100</v>
      </c>
      <c r="N200" s="44"/>
    </row>
    <row r="201" spans="1:14" ht="78" x14ac:dyDescent="0.3">
      <c r="A201" s="1"/>
      <c r="B201" s="399"/>
      <c r="C201" s="399"/>
      <c r="D201" s="399"/>
      <c r="E201" s="399"/>
      <c r="F201" s="400"/>
      <c r="G201" s="24" t="s">
        <v>458</v>
      </c>
      <c r="H201" s="20"/>
      <c r="I201" s="175" t="s">
        <v>430</v>
      </c>
      <c r="J201" s="165"/>
      <c r="K201" s="390">
        <f>SUM(K202)</f>
        <v>437651.72000000003</v>
      </c>
      <c r="L201" s="390">
        <f>SUM(L202)</f>
        <v>437651.72000000003</v>
      </c>
      <c r="M201" s="362">
        <f t="shared" si="11"/>
        <v>100</v>
      </c>
      <c r="N201" s="44"/>
    </row>
    <row r="202" spans="1:14" ht="31.2" x14ac:dyDescent="0.3">
      <c r="A202" s="1"/>
      <c r="B202" s="399"/>
      <c r="C202" s="399"/>
      <c r="D202" s="399"/>
      <c r="E202" s="399"/>
      <c r="F202" s="400"/>
      <c r="G202" s="24" t="s">
        <v>418</v>
      </c>
      <c r="H202" s="20"/>
      <c r="I202" s="175" t="s">
        <v>431</v>
      </c>
      <c r="J202" s="165"/>
      <c r="K202" s="390">
        <f>SUM(K203+K205)</f>
        <v>437651.72000000003</v>
      </c>
      <c r="L202" s="390">
        <f>SUM(L203+L205)</f>
        <v>437651.72000000003</v>
      </c>
      <c r="M202" s="362">
        <f t="shared" si="11"/>
        <v>100</v>
      </c>
      <c r="N202" s="44"/>
    </row>
    <row r="203" spans="1:14" ht="62.4" x14ac:dyDescent="0.3">
      <c r="A203" s="1"/>
      <c r="B203" s="399"/>
      <c r="C203" s="399"/>
      <c r="D203" s="399"/>
      <c r="E203" s="399"/>
      <c r="F203" s="400"/>
      <c r="G203" s="20" t="s">
        <v>465</v>
      </c>
      <c r="H203" s="20"/>
      <c r="I203" s="168" t="s">
        <v>466</v>
      </c>
      <c r="J203" s="167"/>
      <c r="K203" s="390">
        <f>SUM(K204:K204)</f>
        <v>21882.59</v>
      </c>
      <c r="L203" s="390">
        <f>SUM(L204:L204)</f>
        <v>21882.59</v>
      </c>
      <c r="M203" s="365">
        <f t="shared" si="11"/>
        <v>100</v>
      </c>
      <c r="N203" s="44"/>
    </row>
    <row r="204" spans="1:14" ht="66.75" customHeight="1" x14ac:dyDescent="0.3">
      <c r="A204" s="1"/>
      <c r="B204" s="399"/>
      <c r="C204" s="399"/>
      <c r="D204" s="399"/>
      <c r="E204" s="399"/>
      <c r="F204" s="400"/>
      <c r="G204" s="20" t="s">
        <v>4</v>
      </c>
      <c r="H204" s="20"/>
      <c r="I204" s="168"/>
      <c r="J204" s="167">
        <v>600</v>
      </c>
      <c r="K204" s="390">
        <v>21882.59</v>
      </c>
      <c r="L204" s="390">
        <v>21882.59</v>
      </c>
      <c r="M204" s="365">
        <f t="shared" si="11"/>
        <v>100</v>
      </c>
      <c r="N204" s="44"/>
    </row>
    <row r="205" spans="1:14" ht="62.4" x14ac:dyDescent="0.3">
      <c r="A205" s="1"/>
      <c r="B205" s="399"/>
      <c r="C205" s="399"/>
      <c r="D205" s="399"/>
      <c r="E205" s="399"/>
      <c r="F205" s="400"/>
      <c r="G205" s="20" t="s">
        <v>465</v>
      </c>
      <c r="H205" s="20"/>
      <c r="I205" s="168" t="s">
        <v>467</v>
      </c>
      <c r="J205" s="167"/>
      <c r="K205" s="390">
        <f>SUM(K206:K206)</f>
        <v>415769.13</v>
      </c>
      <c r="L205" s="390">
        <f>SUM(L206:L206)</f>
        <v>415769.13</v>
      </c>
      <c r="M205" s="365">
        <f t="shared" si="11"/>
        <v>99.999999999999986</v>
      </c>
      <c r="N205" s="44"/>
    </row>
    <row r="206" spans="1:14" ht="64.5" customHeight="1" x14ac:dyDescent="0.3">
      <c r="A206" s="1"/>
      <c r="B206" s="399"/>
      <c r="C206" s="399"/>
      <c r="D206" s="399"/>
      <c r="E206" s="399"/>
      <c r="F206" s="400"/>
      <c r="G206" s="20" t="s">
        <v>4</v>
      </c>
      <c r="H206" s="20"/>
      <c r="I206" s="168"/>
      <c r="J206" s="167">
        <v>600</v>
      </c>
      <c r="K206" s="390">
        <v>415769.13</v>
      </c>
      <c r="L206" s="390">
        <v>415769.13</v>
      </c>
      <c r="M206" s="365">
        <f t="shared" si="11"/>
        <v>99.999999999999986</v>
      </c>
      <c r="N206" s="44"/>
    </row>
    <row r="207" spans="1:14" ht="15.6" x14ac:dyDescent="0.3">
      <c r="A207" s="1"/>
      <c r="B207" s="57"/>
      <c r="C207" s="57"/>
      <c r="D207" s="57"/>
      <c r="E207" s="57"/>
      <c r="F207" s="58"/>
      <c r="G207" s="29" t="s">
        <v>8</v>
      </c>
      <c r="H207" s="20"/>
      <c r="I207" s="249" t="s">
        <v>150</v>
      </c>
      <c r="J207" s="184" t="s">
        <v>0</v>
      </c>
      <c r="K207" s="367">
        <f>SUM(K208)</f>
        <v>3721000</v>
      </c>
      <c r="L207" s="367">
        <f>SUM(L208)</f>
        <v>2803999.31</v>
      </c>
      <c r="M207" s="355">
        <f t="shared" si="11"/>
        <v>75.356068529965071</v>
      </c>
      <c r="N207" s="44"/>
    </row>
    <row r="208" spans="1:14" ht="15.6" x14ac:dyDescent="0.3">
      <c r="A208" s="1"/>
      <c r="B208" s="57"/>
      <c r="C208" s="57"/>
      <c r="D208" s="57"/>
      <c r="E208" s="57"/>
      <c r="F208" s="58"/>
      <c r="G208" s="103" t="s">
        <v>7</v>
      </c>
      <c r="H208" s="29"/>
      <c r="I208" s="251" t="s">
        <v>154</v>
      </c>
      <c r="J208" s="165"/>
      <c r="K208" s="369">
        <f>SUM(K209:K210)</f>
        <v>3721000</v>
      </c>
      <c r="L208" s="369">
        <f>SUM(L209:L210)</f>
        <v>2803999.31</v>
      </c>
      <c r="M208" s="351">
        <f t="shared" si="11"/>
        <v>75.356068529965071</v>
      </c>
      <c r="N208" s="44"/>
    </row>
    <row r="209" spans="1:14" ht="140.4" x14ac:dyDescent="0.3">
      <c r="A209" s="1"/>
      <c r="B209" s="57"/>
      <c r="C209" s="57"/>
      <c r="D209" s="57"/>
      <c r="E209" s="57"/>
      <c r="F209" s="58"/>
      <c r="G209" s="20" t="s">
        <v>3</v>
      </c>
      <c r="H209" s="18"/>
      <c r="I209" s="190" t="s">
        <v>0</v>
      </c>
      <c r="J209" s="167">
        <v>100</v>
      </c>
      <c r="K209" s="369">
        <v>3566000</v>
      </c>
      <c r="L209" s="369">
        <v>2750540.56</v>
      </c>
      <c r="M209" s="351">
        <f t="shared" si="11"/>
        <v>77.132376892877176</v>
      </c>
      <c r="N209" s="44"/>
    </row>
    <row r="210" spans="1:14" ht="46.8" x14ac:dyDescent="0.3">
      <c r="A210" s="1"/>
      <c r="B210" s="57"/>
      <c r="C210" s="57"/>
      <c r="D210" s="57"/>
      <c r="E210" s="57"/>
      <c r="F210" s="58"/>
      <c r="G210" s="20" t="s">
        <v>2</v>
      </c>
      <c r="H210" s="20"/>
      <c r="I210" s="190" t="s">
        <v>0</v>
      </c>
      <c r="J210" s="167">
        <v>200</v>
      </c>
      <c r="K210" s="369">
        <v>155000</v>
      </c>
      <c r="L210" s="369">
        <v>53458.75</v>
      </c>
      <c r="M210" s="351">
        <f t="shared" si="11"/>
        <v>34.48951612903226</v>
      </c>
      <c r="N210" s="44"/>
    </row>
    <row r="211" spans="1:14" ht="109.2" x14ac:dyDescent="0.3">
      <c r="A211" s="1"/>
      <c r="B211" s="57"/>
      <c r="C211" s="57"/>
      <c r="D211" s="57"/>
      <c r="E211" s="57"/>
      <c r="F211" s="58"/>
      <c r="G211" s="69" t="s">
        <v>160</v>
      </c>
      <c r="H211" s="357">
        <v>858</v>
      </c>
      <c r="I211" s="252"/>
      <c r="J211" s="167"/>
      <c r="K211" s="367">
        <f>SUM(K232+K255+K272+K277+K222+K212+K227)</f>
        <v>213768597.29000002</v>
      </c>
      <c r="L211" s="367">
        <f>SUM(L232+L255+L272+L277+L222+L212+L227)</f>
        <v>204242723.57000002</v>
      </c>
      <c r="M211" s="355">
        <f t="shared" si="11"/>
        <v>95.543838598951396</v>
      </c>
      <c r="N211" s="44"/>
    </row>
    <row r="212" spans="1:14" ht="62.4" x14ac:dyDescent="0.3">
      <c r="A212" s="1"/>
      <c r="B212" s="57"/>
      <c r="C212" s="57"/>
      <c r="D212" s="57"/>
      <c r="E212" s="57"/>
      <c r="F212" s="58"/>
      <c r="G212" s="29" t="s">
        <v>324</v>
      </c>
      <c r="H212" s="29"/>
      <c r="I212" s="252" t="s">
        <v>71</v>
      </c>
      <c r="J212" s="184" t="s">
        <v>0</v>
      </c>
      <c r="K212" s="367">
        <f>SUM(K213:K213)</f>
        <v>159594936.80000001</v>
      </c>
      <c r="L212" s="367">
        <f>SUM(L213:L213)</f>
        <v>158612632.40000001</v>
      </c>
      <c r="M212" s="355">
        <f t="shared" si="11"/>
        <v>99.384501526366719</v>
      </c>
      <c r="N212" s="44"/>
    </row>
    <row r="213" spans="1:14" ht="93.6" x14ac:dyDescent="0.3">
      <c r="A213" s="1"/>
      <c r="B213" s="171"/>
      <c r="C213" s="171"/>
      <c r="D213" s="171"/>
      <c r="E213" s="171"/>
      <c r="F213" s="172"/>
      <c r="G213" s="24" t="s">
        <v>362</v>
      </c>
      <c r="H213" s="29"/>
      <c r="I213" s="276" t="s">
        <v>452</v>
      </c>
      <c r="J213" s="193"/>
      <c r="K213" s="361">
        <f>SUM(K214+K217)</f>
        <v>159594936.80000001</v>
      </c>
      <c r="L213" s="361">
        <f>SUM(L214+L217)</f>
        <v>158612632.40000001</v>
      </c>
      <c r="M213" s="381">
        <f t="shared" si="11"/>
        <v>99.384501526366719</v>
      </c>
      <c r="N213" s="44"/>
    </row>
    <row r="214" spans="1:14" ht="78" x14ac:dyDescent="0.3">
      <c r="A214" s="1"/>
      <c r="B214" s="310"/>
      <c r="C214" s="310"/>
      <c r="D214" s="310"/>
      <c r="E214" s="310"/>
      <c r="F214" s="311"/>
      <c r="G214" s="24" t="s">
        <v>435</v>
      </c>
      <c r="H214" s="29"/>
      <c r="I214" s="276" t="s">
        <v>453</v>
      </c>
      <c r="J214" s="193"/>
      <c r="K214" s="361">
        <f>SUM(K215)</f>
        <v>1114995</v>
      </c>
      <c r="L214" s="361">
        <f>SUM(L215)</f>
        <v>267967.59999999998</v>
      </c>
      <c r="M214" s="381">
        <f t="shared" si="11"/>
        <v>24.033076381508433</v>
      </c>
      <c r="N214" s="44"/>
    </row>
    <row r="215" spans="1:14" ht="31.2" x14ac:dyDescent="0.3">
      <c r="A215" s="1"/>
      <c r="B215" s="310"/>
      <c r="C215" s="310"/>
      <c r="D215" s="310"/>
      <c r="E215" s="310"/>
      <c r="F215" s="311"/>
      <c r="G215" s="20" t="s">
        <v>436</v>
      </c>
      <c r="H215" s="29"/>
      <c r="I215" s="186" t="s">
        <v>454</v>
      </c>
      <c r="J215" s="242"/>
      <c r="K215" s="363">
        <f>SUM(K216:K216)</f>
        <v>1114995</v>
      </c>
      <c r="L215" s="363">
        <f>SUM(L216:L216)</f>
        <v>267967.59999999998</v>
      </c>
      <c r="M215" s="365">
        <f t="shared" si="11"/>
        <v>24.033076381508433</v>
      </c>
      <c r="N215" s="44"/>
    </row>
    <row r="216" spans="1:14" ht="62.4" x14ac:dyDescent="0.3">
      <c r="A216" s="1"/>
      <c r="B216" s="310"/>
      <c r="C216" s="310"/>
      <c r="D216" s="310"/>
      <c r="E216" s="310"/>
      <c r="F216" s="311"/>
      <c r="G216" s="20" t="s">
        <v>363</v>
      </c>
      <c r="H216" s="49"/>
      <c r="I216" s="297"/>
      <c r="J216" s="242">
        <v>400</v>
      </c>
      <c r="K216" s="366">
        <v>1114995</v>
      </c>
      <c r="L216" s="366">
        <v>267967.59999999998</v>
      </c>
      <c r="M216" s="365">
        <f t="shared" si="11"/>
        <v>24.033076381508433</v>
      </c>
      <c r="N216" s="44"/>
    </row>
    <row r="217" spans="1:14" ht="46.8" x14ac:dyDescent="0.3">
      <c r="A217" s="1"/>
      <c r="B217" s="268"/>
      <c r="C217" s="268"/>
      <c r="D217" s="268"/>
      <c r="E217" s="268"/>
      <c r="F217" s="269"/>
      <c r="G217" s="24" t="s">
        <v>254</v>
      </c>
      <c r="H217" s="358"/>
      <c r="I217" s="276" t="s">
        <v>455</v>
      </c>
      <c r="J217" s="193"/>
      <c r="K217" s="361">
        <f>SUM(K218+K220)</f>
        <v>158479941.80000001</v>
      </c>
      <c r="L217" s="361">
        <f>SUM(L218+L220)</f>
        <v>158344664.80000001</v>
      </c>
      <c r="M217" s="362">
        <f t="shared" si="11"/>
        <v>99.914640932812361</v>
      </c>
      <c r="N217" s="44"/>
    </row>
    <row r="218" spans="1:14" ht="62.4" x14ac:dyDescent="0.3">
      <c r="A218" s="1"/>
      <c r="B218" s="268"/>
      <c r="C218" s="268"/>
      <c r="D218" s="268"/>
      <c r="E218" s="268"/>
      <c r="F218" s="269"/>
      <c r="G218" s="20" t="s">
        <v>258</v>
      </c>
      <c r="H218" s="29"/>
      <c r="I218" s="186" t="s">
        <v>456</v>
      </c>
      <c r="J218" s="242"/>
      <c r="K218" s="363">
        <f>SUM(K219:K219)</f>
        <v>7917233.7999999998</v>
      </c>
      <c r="L218" s="363">
        <f>SUM(L219:L219)</f>
        <v>7917233.25</v>
      </c>
      <c r="M218" s="365">
        <f t="shared" si="11"/>
        <v>99.999993053129231</v>
      </c>
      <c r="N218" s="44"/>
    </row>
    <row r="219" spans="1:14" ht="62.4" x14ac:dyDescent="0.3">
      <c r="A219" s="1"/>
      <c r="B219" s="268"/>
      <c r="C219" s="268"/>
      <c r="D219" s="268"/>
      <c r="E219" s="268"/>
      <c r="F219" s="269"/>
      <c r="G219" s="20" t="s">
        <v>363</v>
      </c>
      <c r="H219" s="49"/>
      <c r="I219" s="297"/>
      <c r="J219" s="242">
        <v>400</v>
      </c>
      <c r="K219" s="366">
        <v>7917233.7999999998</v>
      </c>
      <c r="L219" s="366">
        <v>7917233.25</v>
      </c>
      <c r="M219" s="365">
        <f t="shared" si="11"/>
        <v>99.999993053129231</v>
      </c>
      <c r="N219" s="44"/>
    </row>
    <row r="220" spans="1:14" ht="62.4" x14ac:dyDescent="0.3">
      <c r="A220" s="1"/>
      <c r="B220" s="205"/>
      <c r="C220" s="205"/>
      <c r="D220" s="205"/>
      <c r="E220" s="205"/>
      <c r="F220" s="206"/>
      <c r="G220" s="20" t="s">
        <v>249</v>
      </c>
      <c r="H220" s="29"/>
      <c r="I220" s="186" t="s">
        <v>457</v>
      </c>
      <c r="J220" s="242"/>
      <c r="K220" s="363">
        <f>SUM(K221:K221)</f>
        <v>150562708</v>
      </c>
      <c r="L220" s="363">
        <f>SUM(L221:L221)</f>
        <v>150427431.55000001</v>
      </c>
      <c r="M220" s="365">
        <f t="shared" si="11"/>
        <v>99.910152751769047</v>
      </c>
      <c r="N220" s="44"/>
    </row>
    <row r="221" spans="1:14" ht="62.4" x14ac:dyDescent="0.3">
      <c r="A221" s="1"/>
      <c r="B221" s="205"/>
      <c r="C221" s="205"/>
      <c r="D221" s="205"/>
      <c r="E221" s="205"/>
      <c r="F221" s="206"/>
      <c r="G221" s="20" t="s">
        <v>363</v>
      </c>
      <c r="H221" s="29"/>
      <c r="I221" s="297"/>
      <c r="J221" s="242">
        <v>400</v>
      </c>
      <c r="K221" s="366">
        <v>150562708</v>
      </c>
      <c r="L221" s="366">
        <v>150427431.55000001</v>
      </c>
      <c r="M221" s="365">
        <f t="shared" si="11"/>
        <v>99.910152751769047</v>
      </c>
      <c r="N221" s="44"/>
    </row>
    <row r="222" spans="1:14" ht="62.4" x14ac:dyDescent="0.3">
      <c r="A222" s="1"/>
      <c r="B222" s="197"/>
      <c r="C222" s="197"/>
      <c r="D222" s="197"/>
      <c r="E222" s="197"/>
      <c r="F222" s="198"/>
      <c r="G222" s="30" t="s">
        <v>167</v>
      </c>
      <c r="H222" s="29"/>
      <c r="I222" s="183" t="s">
        <v>168</v>
      </c>
      <c r="J222" s="184" t="s">
        <v>0</v>
      </c>
      <c r="K222" s="378">
        <f t="shared" ref="K222:L222" si="12">SUM(K223)</f>
        <v>38319</v>
      </c>
      <c r="L222" s="378">
        <f t="shared" si="12"/>
        <v>38316.370000000003</v>
      </c>
      <c r="M222" s="419">
        <f t="shared" si="11"/>
        <v>99.993136564106592</v>
      </c>
      <c r="N222" s="44"/>
    </row>
    <row r="223" spans="1:14" ht="81.75" customHeight="1" x14ac:dyDescent="0.3">
      <c r="A223" s="1"/>
      <c r="B223" s="77"/>
      <c r="C223" s="77"/>
      <c r="D223" s="77"/>
      <c r="E223" s="77"/>
      <c r="F223" s="78"/>
      <c r="G223" s="118" t="s">
        <v>190</v>
      </c>
      <c r="H223" s="29"/>
      <c r="I223" s="256" t="s">
        <v>169</v>
      </c>
      <c r="J223" s="257" t="s">
        <v>0</v>
      </c>
      <c r="K223" s="361">
        <f>SUM(K224)</f>
        <v>38319</v>
      </c>
      <c r="L223" s="361">
        <f>SUM(L224)</f>
        <v>38316.370000000003</v>
      </c>
      <c r="M223" s="362">
        <f t="shared" si="11"/>
        <v>99.993136564106592</v>
      </c>
      <c r="N223" s="44"/>
    </row>
    <row r="224" spans="1:14" ht="46.8" x14ac:dyDescent="0.3">
      <c r="A224" s="1"/>
      <c r="B224" s="77"/>
      <c r="C224" s="77"/>
      <c r="D224" s="77"/>
      <c r="E224" s="77"/>
      <c r="F224" s="78"/>
      <c r="G224" s="118" t="s">
        <v>265</v>
      </c>
      <c r="H224" s="29"/>
      <c r="I224" s="258" t="s">
        <v>264</v>
      </c>
      <c r="J224" s="259"/>
      <c r="K224" s="383">
        <f t="shared" ref="K224:L225" si="13">SUM(K225)</f>
        <v>38319</v>
      </c>
      <c r="L224" s="383">
        <f t="shared" si="13"/>
        <v>38316.370000000003</v>
      </c>
      <c r="M224" s="365">
        <f t="shared" si="11"/>
        <v>99.993136564106592</v>
      </c>
      <c r="N224" s="44"/>
    </row>
    <row r="225" spans="1:14" ht="46.8" x14ac:dyDescent="0.3">
      <c r="A225" s="1"/>
      <c r="B225" s="77"/>
      <c r="C225" s="77"/>
      <c r="D225" s="77"/>
      <c r="E225" s="77"/>
      <c r="F225" s="78"/>
      <c r="G225" s="298" t="s">
        <v>191</v>
      </c>
      <c r="H225" s="29"/>
      <c r="I225" s="260" t="s">
        <v>263</v>
      </c>
      <c r="J225" s="261" t="s">
        <v>0</v>
      </c>
      <c r="K225" s="382">
        <f t="shared" si="13"/>
        <v>38319</v>
      </c>
      <c r="L225" s="382">
        <f t="shared" si="13"/>
        <v>38316.370000000003</v>
      </c>
      <c r="M225" s="365">
        <f t="shared" si="11"/>
        <v>99.993136564106592</v>
      </c>
      <c r="N225" s="44"/>
    </row>
    <row r="226" spans="1:14" ht="46.8" x14ac:dyDescent="0.3">
      <c r="A226" s="1"/>
      <c r="B226" s="114"/>
      <c r="C226" s="114"/>
      <c r="D226" s="114"/>
      <c r="E226" s="114"/>
      <c r="F226" s="115"/>
      <c r="G226" s="119" t="s">
        <v>2</v>
      </c>
      <c r="H226" s="29"/>
      <c r="I226" s="260" t="s">
        <v>0</v>
      </c>
      <c r="J226" s="261">
        <v>200</v>
      </c>
      <c r="K226" s="382">
        <v>38319</v>
      </c>
      <c r="L226" s="382">
        <v>38316.370000000003</v>
      </c>
      <c r="M226" s="364">
        <f t="shared" si="11"/>
        <v>99.993136564106592</v>
      </c>
      <c r="N226" s="44"/>
    </row>
    <row r="227" spans="1:14" ht="78" x14ac:dyDescent="0.3">
      <c r="A227" s="1"/>
      <c r="B227" s="328"/>
      <c r="C227" s="328"/>
      <c r="D227" s="328"/>
      <c r="E227" s="328"/>
      <c r="F227" s="329"/>
      <c r="G227" s="102" t="s">
        <v>55</v>
      </c>
      <c r="H227" s="330"/>
      <c r="I227" s="184" t="s">
        <v>119</v>
      </c>
      <c r="J227" s="164"/>
      <c r="K227" s="367">
        <f t="shared" ref="K227:L227" si="14">SUM(K228)</f>
        <v>11755316.4</v>
      </c>
      <c r="L227" s="367">
        <f t="shared" si="14"/>
        <v>11706039.550000001</v>
      </c>
      <c r="M227" s="355">
        <f t="shared" ref="M227" si="15">L227/K227%</f>
        <v>99.58081221871663</v>
      </c>
      <c r="N227" s="44"/>
    </row>
    <row r="228" spans="1:14" ht="78" x14ac:dyDescent="0.3">
      <c r="A228" s="1"/>
      <c r="B228" s="328"/>
      <c r="C228" s="328"/>
      <c r="D228" s="328"/>
      <c r="E228" s="328"/>
      <c r="F228" s="329"/>
      <c r="G228" s="99" t="s">
        <v>475</v>
      </c>
      <c r="H228" s="46"/>
      <c r="I228" s="219" t="s">
        <v>120</v>
      </c>
      <c r="J228" s="165" t="s">
        <v>0</v>
      </c>
      <c r="K228" s="368">
        <f t="shared" ref="K228:L228" si="16">SUM(K229)</f>
        <v>11755316.4</v>
      </c>
      <c r="L228" s="368">
        <f t="shared" si="16"/>
        <v>11706039.550000001</v>
      </c>
      <c r="M228" s="354">
        <f>L228/K228%</f>
        <v>99.58081221871663</v>
      </c>
      <c r="N228" s="44"/>
    </row>
    <row r="229" spans="1:14" ht="31.2" x14ac:dyDescent="0.3">
      <c r="A229" s="1"/>
      <c r="B229" s="328"/>
      <c r="C229" s="328"/>
      <c r="D229" s="328"/>
      <c r="E229" s="328"/>
      <c r="F229" s="329"/>
      <c r="G229" s="24" t="s">
        <v>476</v>
      </c>
      <c r="H229" s="20"/>
      <c r="I229" s="168" t="s">
        <v>477</v>
      </c>
      <c r="J229" s="167"/>
      <c r="K229" s="361">
        <f t="shared" ref="K229:L230" si="17">SUM(K230)</f>
        <v>11755316.4</v>
      </c>
      <c r="L229" s="361">
        <f t="shared" si="17"/>
        <v>11706039.550000001</v>
      </c>
      <c r="M229" s="362">
        <f t="shared" ref="M229:M231" si="18">L229/K229%</f>
        <v>99.58081221871663</v>
      </c>
      <c r="N229" s="44"/>
    </row>
    <row r="230" spans="1:14" ht="78" x14ac:dyDescent="0.3">
      <c r="A230" s="1"/>
      <c r="B230" s="328"/>
      <c r="C230" s="328"/>
      <c r="D230" s="328"/>
      <c r="E230" s="328"/>
      <c r="F230" s="329"/>
      <c r="G230" s="20" t="s">
        <v>478</v>
      </c>
      <c r="H230" s="20"/>
      <c r="I230" s="168" t="s">
        <v>479</v>
      </c>
      <c r="J230" s="167"/>
      <c r="K230" s="363">
        <f t="shared" si="17"/>
        <v>11755316.4</v>
      </c>
      <c r="L230" s="363">
        <f t="shared" si="17"/>
        <v>11706039.550000001</v>
      </c>
      <c r="M230" s="365">
        <f t="shared" si="18"/>
        <v>99.58081221871663</v>
      </c>
      <c r="N230" s="44"/>
    </row>
    <row r="231" spans="1:14" ht="78" x14ac:dyDescent="0.3">
      <c r="A231" s="1"/>
      <c r="B231" s="328"/>
      <c r="C231" s="328"/>
      <c r="D231" s="328"/>
      <c r="E231" s="328"/>
      <c r="F231" s="329"/>
      <c r="G231" s="20" t="s">
        <v>68</v>
      </c>
      <c r="H231" s="20"/>
      <c r="I231" s="168" t="s">
        <v>0</v>
      </c>
      <c r="J231" s="167">
        <v>400</v>
      </c>
      <c r="K231" s="366">
        <v>11755316.4</v>
      </c>
      <c r="L231" s="366">
        <v>11706039.550000001</v>
      </c>
      <c r="M231" s="365">
        <f t="shared" si="18"/>
        <v>99.58081221871663</v>
      </c>
      <c r="N231" s="44"/>
    </row>
    <row r="232" spans="1:14" ht="96.75" customHeight="1" x14ac:dyDescent="0.3">
      <c r="A232" s="1"/>
      <c r="B232" s="77"/>
      <c r="C232" s="77"/>
      <c r="D232" s="77"/>
      <c r="E232" s="77"/>
      <c r="F232" s="78"/>
      <c r="G232" s="137" t="s">
        <v>56</v>
      </c>
      <c r="H232" s="29"/>
      <c r="I232" s="299" t="s">
        <v>122</v>
      </c>
      <c r="J232" s="184"/>
      <c r="K232" s="378">
        <f>SUM(K233+K238+K247+K251)</f>
        <v>9012222</v>
      </c>
      <c r="L232" s="378">
        <f>SUM(L233+L238+L247+L251)</f>
        <v>7491894.3700000001</v>
      </c>
      <c r="M232" s="379">
        <f t="shared" ref="M232:M271" si="19">L232/K232%</f>
        <v>83.130379722115151</v>
      </c>
      <c r="N232" s="44"/>
    </row>
    <row r="233" spans="1:14" ht="78" x14ac:dyDescent="0.3">
      <c r="A233" s="1"/>
      <c r="B233" s="57"/>
      <c r="C233" s="57"/>
      <c r="D233" s="57"/>
      <c r="E233" s="57"/>
      <c r="F233" s="58"/>
      <c r="G233" s="207" t="s">
        <v>255</v>
      </c>
      <c r="H233" s="30"/>
      <c r="I233" s="240" t="s">
        <v>123</v>
      </c>
      <c r="J233" s="213"/>
      <c r="K233" s="383">
        <f>SUM(K234)</f>
        <v>1500759</v>
      </c>
      <c r="L233" s="383">
        <f>SUM(L234)</f>
        <v>1252588.3600000001</v>
      </c>
      <c r="M233" s="362">
        <f t="shared" si="19"/>
        <v>83.463658055690487</v>
      </c>
      <c r="N233" s="44"/>
    </row>
    <row r="234" spans="1:14" ht="46.8" x14ac:dyDescent="0.3">
      <c r="A234" s="1"/>
      <c r="B234" s="57"/>
      <c r="C234" s="57"/>
      <c r="D234" s="57"/>
      <c r="E234" s="57"/>
      <c r="F234" s="58"/>
      <c r="G234" s="207" t="s">
        <v>364</v>
      </c>
      <c r="H234" s="25"/>
      <c r="I234" s="240" t="s">
        <v>124</v>
      </c>
      <c r="J234" s="213"/>
      <c r="K234" s="383">
        <f>SUM(K235)</f>
        <v>1500759</v>
      </c>
      <c r="L234" s="383">
        <f>SUM(L235)</f>
        <v>1252588.3600000001</v>
      </c>
      <c r="M234" s="362">
        <f t="shared" si="19"/>
        <v>83.463658055690487</v>
      </c>
      <c r="N234" s="44"/>
    </row>
    <row r="235" spans="1:14" ht="61.5" customHeight="1" x14ac:dyDescent="0.3">
      <c r="A235" s="1"/>
      <c r="B235" s="57"/>
      <c r="C235" s="57"/>
      <c r="D235" s="57"/>
      <c r="E235" s="57"/>
      <c r="F235" s="58"/>
      <c r="G235" s="204" t="s">
        <v>125</v>
      </c>
      <c r="H235" s="50"/>
      <c r="I235" s="241" t="s">
        <v>126</v>
      </c>
      <c r="J235" s="170"/>
      <c r="K235" s="382">
        <f>SUM(K236+K237)</f>
        <v>1500759</v>
      </c>
      <c r="L235" s="382">
        <f>SUM(L236+L237)</f>
        <v>1252588.3600000001</v>
      </c>
      <c r="M235" s="365">
        <f t="shared" si="19"/>
        <v>83.463658055690487</v>
      </c>
      <c r="N235" s="44"/>
    </row>
    <row r="236" spans="1:14" ht="46.8" x14ac:dyDescent="0.3">
      <c r="A236" s="1"/>
      <c r="B236" s="235"/>
      <c r="C236" s="235"/>
      <c r="D236" s="235"/>
      <c r="E236" s="235"/>
      <c r="F236" s="236"/>
      <c r="G236" s="161" t="s">
        <v>2</v>
      </c>
      <c r="H236" s="214"/>
      <c r="I236" s="169" t="s">
        <v>0</v>
      </c>
      <c r="J236" s="170">
        <v>200</v>
      </c>
      <c r="K236" s="363">
        <v>150000</v>
      </c>
      <c r="L236" s="363">
        <v>142670.75</v>
      </c>
      <c r="M236" s="365">
        <f t="shared" si="19"/>
        <v>95.113833333333332</v>
      </c>
      <c r="N236" s="44"/>
    </row>
    <row r="237" spans="1:14" ht="78" x14ac:dyDescent="0.3">
      <c r="A237" s="1"/>
      <c r="B237" s="268"/>
      <c r="C237" s="268"/>
      <c r="D237" s="268"/>
      <c r="E237" s="268"/>
      <c r="F237" s="269"/>
      <c r="G237" s="20" t="s">
        <v>68</v>
      </c>
      <c r="H237" s="49"/>
      <c r="I237" s="168" t="s">
        <v>0</v>
      </c>
      <c r="J237" s="167">
        <v>400</v>
      </c>
      <c r="K237" s="363">
        <v>1350759</v>
      </c>
      <c r="L237" s="363">
        <v>1109917.6100000001</v>
      </c>
      <c r="M237" s="365">
        <f t="shared" si="19"/>
        <v>82.169921503391805</v>
      </c>
      <c r="N237" s="44"/>
    </row>
    <row r="238" spans="1:14" ht="109.2" x14ac:dyDescent="0.3">
      <c r="A238" s="1"/>
      <c r="B238" s="159"/>
      <c r="C238" s="159"/>
      <c r="D238" s="159"/>
      <c r="E238" s="159"/>
      <c r="F238" s="160"/>
      <c r="G238" s="207" t="s">
        <v>175</v>
      </c>
      <c r="H238" s="20"/>
      <c r="I238" s="209" t="s">
        <v>127</v>
      </c>
      <c r="J238" s="210"/>
      <c r="K238" s="384">
        <f>SUM(K239+K243)</f>
        <v>912463</v>
      </c>
      <c r="L238" s="384">
        <f>SUM(L239+L243)</f>
        <v>660699.21</v>
      </c>
      <c r="M238" s="362">
        <f t="shared" si="19"/>
        <v>72.408328885664403</v>
      </c>
      <c r="N238" s="44"/>
    </row>
    <row r="239" spans="1:14" ht="46.8" x14ac:dyDescent="0.3">
      <c r="A239" s="1"/>
      <c r="B239" s="57"/>
      <c r="C239" s="57"/>
      <c r="D239" s="57"/>
      <c r="E239" s="57"/>
      <c r="F239" s="58"/>
      <c r="G239" s="208" t="s">
        <v>242</v>
      </c>
      <c r="H239" s="214"/>
      <c r="I239" s="211" t="s">
        <v>244</v>
      </c>
      <c r="J239" s="210"/>
      <c r="K239" s="383">
        <f>SUM(K240)</f>
        <v>890000</v>
      </c>
      <c r="L239" s="383">
        <f>SUM(L240)</f>
        <v>638236.21</v>
      </c>
      <c r="M239" s="362">
        <f t="shared" si="19"/>
        <v>71.711933707865171</v>
      </c>
      <c r="N239" s="44"/>
    </row>
    <row r="240" spans="1:14" ht="62.4" x14ac:dyDescent="0.3">
      <c r="A240" s="1"/>
      <c r="B240" s="91"/>
      <c r="C240" s="91"/>
      <c r="D240" s="91"/>
      <c r="E240" s="91"/>
      <c r="F240" s="92"/>
      <c r="G240" s="204" t="s">
        <v>243</v>
      </c>
      <c r="H240" s="214"/>
      <c r="I240" s="212" t="s">
        <v>245</v>
      </c>
      <c r="J240" s="213"/>
      <c r="K240" s="382">
        <f>SUM(K241+K242)</f>
        <v>890000</v>
      </c>
      <c r="L240" s="382">
        <f>SUM(L241+L242)</f>
        <v>638236.21</v>
      </c>
      <c r="M240" s="365">
        <f t="shared" si="19"/>
        <v>71.711933707865171</v>
      </c>
      <c r="N240" s="44"/>
    </row>
    <row r="241" spans="1:14" ht="46.8" x14ac:dyDescent="0.3">
      <c r="A241" s="1"/>
      <c r="B241" s="91"/>
      <c r="C241" s="91"/>
      <c r="D241" s="91"/>
      <c r="E241" s="91"/>
      <c r="F241" s="92"/>
      <c r="G241" s="161" t="s">
        <v>2</v>
      </c>
      <c r="H241" s="214"/>
      <c r="I241" s="169" t="s">
        <v>0</v>
      </c>
      <c r="J241" s="170">
        <v>200</v>
      </c>
      <c r="K241" s="382">
        <v>358319.8</v>
      </c>
      <c r="L241" s="382">
        <v>157462.71</v>
      </c>
      <c r="M241" s="365">
        <f t="shared" si="19"/>
        <v>43.944741540936334</v>
      </c>
      <c r="N241" s="44"/>
    </row>
    <row r="242" spans="1:14" ht="78" x14ac:dyDescent="0.3">
      <c r="A242" s="1"/>
      <c r="B242" s="154"/>
      <c r="C242" s="154"/>
      <c r="D242" s="154"/>
      <c r="E242" s="154"/>
      <c r="F242" s="155"/>
      <c r="G242" s="112" t="s">
        <v>68</v>
      </c>
      <c r="H242" s="29"/>
      <c r="I242" s="169"/>
      <c r="J242" s="170">
        <v>400</v>
      </c>
      <c r="K242" s="382">
        <v>531680.19999999995</v>
      </c>
      <c r="L242" s="382">
        <v>480773.5</v>
      </c>
      <c r="M242" s="365">
        <f t="shared" si="19"/>
        <v>90.425315819547166</v>
      </c>
      <c r="N242" s="44"/>
    </row>
    <row r="243" spans="1:14" ht="140.4" x14ac:dyDescent="0.3">
      <c r="A243" s="1"/>
      <c r="B243" s="328"/>
      <c r="C243" s="328"/>
      <c r="D243" s="328"/>
      <c r="E243" s="328"/>
      <c r="F243" s="329"/>
      <c r="G243" s="207" t="s">
        <v>471</v>
      </c>
      <c r="H243" s="29"/>
      <c r="I243" s="240" t="s">
        <v>473</v>
      </c>
      <c r="J243" s="213"/>
      <c r="K243" s="361">
        <f>SUM(K244)</f>
        <v>22463</v>
      </c>
      <c r="L243" s="361">
        <f>SUM(L244)</f>
        <v>22463</v>
      </c>
      <c r="M243" s="362">
        <f t="shared" si="19"/>
        <v>100</v>
      </c>
      <c r="N243" s="44"/>
    </row>
    <row r="244" spans="1:14" ht="129.75" customHeight="1" x14ac:dyDescent="0.3">
      <c r="A244" s="1"/>
      <c r="B244" s="328"/>
      <c r="C244" s="328"/>
      <c r="D244" s="328"/>
      <c r="E244" s="328"/>
      <c r="F244" s="329"/>
      <c r="G244" s="204" t="s">
        <v>472</v>
      </c>
      <c r="H244" s="29"/>
      <c r="I244" s="212" t="s">
        <v>474</v>
      </c>
      <c r="J244" s="213"/>
      <c r="K244" s="382">
        <f>SUM(K245+K246)</f>
        <v>22463</v>
      </c>
      <c r="L244" s="382">
        <f>SUM(L245+L246)</f>
        <v>22463</v>
      </c>
      <c r="M244" s="365">
        <f t="shared" si="19"/>
        <v>100</v>
      </c>
      <c r="N244" s="44"/>
    </row>
    <row r="245" spans="1:14" ht="46.8" x14ac:dyDescent="0.3">
      <c r="A245" s="1"/>
      <c r="B245" s="328"/>
      <c r="C245" s="328"/>
      <c r="D245" s="328"/>
      <c r="E245" s="328"/>
      <c r="F245" s="329"/>
      <c r="G245" s="161" t="s">
        <v>2</v>
      </c>
      <c r="H245" s="29"/>
      <c r="I245" s="169" t="s">
        <v>0</v>
      </c>
      <c r="J245" s="170">
        <v>200</v>
      </c>
      <c r="K245" s="363">
        <v>15150</v>
      </c>
      <c r="L245" s="363">
        <v>15150</v>
      </c>
      <c r="M245" s="365">
        <f t="shared" si="19"/>
        <v>100</v>
      </c>
      <c r="N245" s="44"/>
    </row>
    <row r="246" spans="1:14" ht="19.5" customHeight="1" x14ac:dyDescent="0.3">
      <c r="A246" s="1"/>
      <c r="B246" s="416"/>
      <c r="C246" s="416"/>
      <c r="D246" s="416"/>
      <c r="E246" s="416"/>
      <c r="F246" s="417"/>
      <c r="G246" s="161" t="s">
        <v>1</v>
      </c>
      <c r="H246" s="29"/>
      <c r="I246" s="169"/>
      <c r="J246" s="170">
        <v>800</v>
      </c>
      <c r="K246" s="363">
        <v>7313</v>
      </c>
      <c r="L246" s="363">
        <v>7313</v>
      </c>
      <c r="M246" s="365">
        <f t="shared" si="19"/>
        <v>100</v>
      </c>
      <c r="N246" s="44"/>
    </row>
    <row r="247" spans="1:14" ht="81" customHeight="1" x14ac:dyDescent="0.3">
      <c r="A247" s="1"/>
      <c r="B247" s="110"/>
      <c r="C247" s="110"/>
      <c r="D247" s="110"/>
      <c r="E247" s="110"/>
      <c r="F247" s="111"/>
      <c r="G247" s="24" t="s">
        <v>365</v>
      </c>
      <c r="H247" s="29"/>
      <c r="I247" s="225" t="s">
        <v>367</v>
      </c>
      <c r="J247" s="165"/>
      <c r="K247" s="361">
        <f>SUM(K249)</f>
        <v>5785000</v>
      </c>
      <c r="L247" s="361">
        <f>SUM(L249)</f>
        <v>4912606.8</v>
      </c>
      <c r="M247" s="362">
        <f t="shared" si="19"/>
        <v>84.919737251512529</v>
      </c>
      <c r="N247" s="44"/>
    </row>
    <row r="248" spans="1:14" ht="146.25" customHeight="1" x14ac:dyDescent="0.3">
      <c r="A248" s="1"/>
      <c r="B248" s="57"/>
      <c r="C248" s="57"/>
      <c r="D248" s="57"/>
      <c r="E248" s="57"/>
      <c r="F248" s="58"/>
      <c r="G248" s="24" t="s">
        <v>366</v>
      </c>
      <c r="H248" s="20"/>
      <c r="I248" s="225" t="s">
        <v>368</v>
      </c>
      <c r="J248" s="165"/>
      <c r="K248" s="361">
        <f t="shared" ref="K248:L248" si="20">SUM(K249)</f>
        <v>5785000</v>
      </c>
      <c r="L248" s="361">
        <f t="shared" si="20"/>
        <v>4912606.8</v>
      </c>
      <c r="M248" s="362">
        <f t="shared" si="19"/>
        <v>84.919737251512529</v>
      </c>
      <c r="N248" s="44"/>
    </row>
    <row r="249" spans="1:14" ht="83.25" customHeight="1" x14ac:dyDescent="0.3">
      <c r="A249" s="1"/>
      <c r="B249" s="108"/>
      <c r="C249" s="108"/>
      <c r="D249" s="108"/>
      <c r="E249" s="108"/>
      <c r="F249" s="109"/>
      <c r="G249" s="20" t="s">
        <v>186</v>
      </c>
      <c r="H249" s="20"/>
      <c r="I249" s="166" t="s">
        <v>469</v>
      </c>
      <c r="J249" s="167"/>
      <c r="K249" s="363">
        <f>SUM(K250:K250)</f>
        <v>5785000</v>
      </c>
      <c r="L249" s="363">
        <f>SUM(L250:L250)</f>
        <v>4912606.8</v>
      </c>
      <c r="M249" s="365">
        <f t="shared" si="19"/>
        <v>84.919737251512529</v>
      </c>
      <c r="N249" s="44"/>
    </row>
    <row r="250" spans="1:14" ht="20.25" customHeight="1" x14ac:dyDescent="0.3">
      <c r="A250" s="1"/>
      <c r="B250" s="287"/>
      <c r="C250" s="287"/>
      <c r="D250" s="287"/>
      <c r="E250" s="287"/>
      <c r="F250" s="288"/>
      <c r="G250" s="112" t="s">
        <v>1</v>
      </c>
      <c r="H250" s="20"/>
      <c r="I250" s="176"/>
      <c r="J250" s="170">
        <v>800</v>
      </c>
      <c r="K250" s="382">
        <v>5785000</v>
      </c>
      <c r="L250" s="382">
        <v>4912606.8</v>
      </c>
      <c r="M250" s="365">
        <f t="shared" si="19"/>
        <v>84.919737251512529</v>
      </c>
      <c r="N250" s="44"/>
    </row>
    <row r="251" spans="1:14" ht="109.2" x14ac:dyDescent="0.3">
      <c r="A251" s="1"/>
      <c r="B251" s="399"/>
      <c r="C251" s="399"/>
      <c r="D251" s="399"/>
      <c r="E251" s="399"/>
      <c r="F251" s="400"/>
      <c r="G251" s="161" t="s">
        <v>520</v>
      </c>
      <c r="H251" s="20"/>
      <c r="I251" s="176" t="s">
        <v>523</v>
      </c>
      <c r="J251" s="170"/>
      <c r="K251" s="370">
        <f t="shared" ref="K251:L253" si="21">SUM(K252:K252)</f>
        <v>814000</v>
      </c>
      <c r="L251" s="370">
        <f t="shared" si="21"/>
        <v>666000</v>
      </c>
      <c r="M251" s="365">
        <f t="shared" si="19"/>
        <v>81.818181818181813</v>
      </c>
      <c r="N251" s="44"/>
    </row>
    <row r="252" spans="1:14" ht="62.4" x14ac:dyDescent="0.3">
      <c r="A252" s="1"/>
      <c r="B252" s="399"/>
      <c r="C252" s="399"/>
      <c r="D252" s="399"/>
      <c r="E252" s="399"/>
      <c r="F252" s="400"/>
      <c r="G252" s="161" t="s">
        <v>521</v>
      </c>
      <c r="H252" s="20"/>
      <c r="I252" s="176" t="s">
        <v>524</v>
      </c>
      <c r="J252" s="170"/>
      <c r="K252" s="370">
        <f t="shared" si="21"/>
        <v>814000</v>
      </c>
      <c r="L252" s="370">
        <f t="shared" si="21"/>
        <v>666000</v>
      </c>
      <c r="M252" s="365">
        <f t="shared" si="19"/>
        <v>81.818181818181813</v>
      </c>
      <c r="N252" s="44"/>
    </row>
    <row r="253" spans="1:14" ht="129.75" customHeight="1" x14ac:dyDescent="0.3">
      <c r="A253" s="1"/>
      <c r="B253" s="399"/>
      <c r="C253" s="399"/>
      <c r="D253" s="399"/>
      <c r="E253" s="399"/>
      <c r="F253" s="400"/>
      <c r="G253" s="161" t="s">
        <v>522</v>
      </c>
      <c r="H253" s="20"/>
      <c r="I253" s="176" t="s">
        <v>525</v>
      </c>
      <c r="J253" s="170"/>
      <c r="K253" s="370">
        <f t="shared" si="21"/>
        <v>814000</v>
      </c>
      <c r="L253" s="370">
        <f t="shared" si="21"/>
        <v>666000</v>
      </c>
      <c r="M253" s="365">
        <f t="shared" si="19"/>
        <v>81.818181818181813</v>
      </c>
      <c r="N253" s="44"/>
    </row>
    <row r="254" spans="1:14" ht="31.2" x14ac:dyDescent="0.3">
      <c r="A254" s="1"/>
      <c r="B254" s="399"/>
      <c r="C254" s="399"/>
      <c r="D254" s="399"/>
      <c r="E254" s="399"/>
      <c r="F254" s="400"/>
      <c r="G254" s="20" t="s">
        <v>5</v>
      </c>
      <c r="H254" s="20"/>
      <c r="I254" s="166"/>
      <c r="J254" s="167">
        <v>300</v>
      </c>
      <c r="K254" s="372">
        <v>814000</v>
      </c>
      <c r="L254" s="372">
        <v>666000</v>
      </c>
      <c r="M254" s="365">
        <f t="shared" si="19"/>
        <v>81.818181818181813</v>
      </c>
      <c r="N254" s="44"/>
    </row>
    <row r="255" spans="1:14" ht="78" x14ac:dyDescent="0.3">
      <c r="A255" s="1"/>
      <c r="B255" s="108"/>
      <c r="C255" s="108"/>
      <c r="D255" s="108"/>
      <c r="E255" s="108"/>
      <c r="F255" s="109"/>
      <c r="G255" s="29" t="s">
        <v>60</v>
      </c>
      <c r="H255" s="20"/>
      <c r="I255" s="228" t="s">
        <v>130</v>
      </c>
      <c r="J255" s="184" t="s">
        <v>0</v>
      </c>
      <c r="K255" s="378">
        <f>SUM(K256+K266)</f>
        <v>28798903.09</v>
      </c>
      <c r="L255" s="378">
        <f>SUM(L256+L266)</f>
        <v>22984436</v>
      </c>
      <c r="M255" s="379">
        <f t="shared" si="19"/>
        <v>79.810109184266153</v>
      </c>
      <c r="N255" s="44"/>
    </row>
    <row r="256" spans="1:14" ht="93.6" x14ac:dyDescent="0.3">
      <c r="A256" s="1"/>
      <c r="B256" s="57"/>
      <c r="C256" s="57"/>
      <c r="D256" s="57"/>
      <c r="E256" s="57"/>
      <c r="F256" s="58"/>
      <c r="G256" s="24" t="s">
        <v>176</v>
      </c>
      <c r="H256" s="29"/>
      <c r="I256" s="264" t="s">
        <v>131</v>
      </c>
      <c r="J256" s="193" t="s">
        <v>0</v>
      </c>
      <c r="K256" s="385">
        <f>SUM(K257)</f>
        <v>14875333.09</v>
      </c>
      <c r="L256" s="385">
        <f>SUM(L257)</f>
        <v>13608997.4</v>
      </c>
      <c r="M256" s="362">
        <f t="shared" si="19"/>
        <v>91.487009518789876</v>
      </c>
      <c r="N256" s="44"/>
    </row>
    <row r="257" spans="1:14" ht="93.6" x14ac:dyDescent="0.3">
      <c r="A257" s="1"/>
      <c r="B257" s="57"/>
      <c r="C257" s="57"/>
      <c r="D257" s="57"/>
      <c r="E257" s="57"/>
      <c r="F257" s="58"/>
      <c r="G257" s="100" t="s">
        <v>369</v>
      </c>
      <c r="H257" s="24"/>
      <c r="I257" s="93" t="s">
        <v>132</v>
      </c>
      <c r="J257" s="193"/>
      <c r="K257" s="361">
        <f>SUM(K260+K262+K258+K264)</f>
        <v>14875333.09</v>
      </c>
      <c r="L257" s="361">
        <f>SUM(L260+L262+L258+L264)</f>
        <v>13608997.4</v>
      </c>
      <c r="M257" s="362">
        <f t="shared" si="19"/>
        <v>91.487009518789876</v>
      </c>
      <c r="N257" s="44"/>
    </row>
    <row r="258" spans="1:14" ht="31.2" x14ac:dyDescent="0.3">
      <c r="A258" s="1"/>
      <c r="B258" s="57"/>
      <c r="C258" s="57"/>
      <c r="D258" s="57"/>
      <c r="E258" s="57"/>
      <c r="F258" s="58"/>
      <c r="G258" s="101" t="s">
        <v>219</v>
      </c>
      <c r="H258" s="39"/>
      <c r="I258" s="146" t="s">
        <v>220</v>
      </c>
      <c r="J258" s="193"/>
      <c r="K258" s="363">
        <f>SUM(K259)</f>
        <v>3570430.09</v>
      </c>
      <c r="L258" s="363">
        <f>SUM(L259)</f>
        <v>3275452.16</v>
      </c>
      <c r="M258" s="365">
        <f t="shared" si="19"/>
        <v>91.738308199167122</v>
      </c>
      <c r="N258" s="44"/>
    </row>
    <row r="259" spans="1:14" ht="46.8" x14ac:dyDescent="0.3">
      <c r="A259" s="1"/>
      <c r="B259" s="159"/>
      <c r="C259" s="159"/>
      <c r="D259" s="159"/>
      <c r="E259" s="159"/>
      <c r="F259" s="160"/>
      <c r="G259" s="161" t="s">
        <v>2</v>
      </c>
      <c r="H259" s="39"/>
      <c r="I259" s="169" t="s">
        <v>0</v>
      </c>
      <c r="J259" s="170">
        <v>200</v>
      </c>
      <c r="K259" s="363">
        <v>3570430.09</v>
      </c>
      <c r="L259" s="363">
        <v>3275452.16</v>
      </c>
      <c r="M259" s="365">
        <f t="shared" si="19"/>
        <v>91.738308199167122</v>
      </c>
      <c r="N259" s="44"/>
    </row>
    <row r="260" spans="1:14" ht="46.8" x14ac:dyDescent="0.3">
      <c r="A260" s="1"/>
      <c r="B260" s="159"/>
      <c r="C260" s="159"/>
      <c r="D260" s="159"/>
      <c r="E260" s="159"/>
      <c r="F260" s="160"/>
      <c r="G260" s="103" t="s">
        <v>69</v>
      </c>
      <c r="H260" s="39"/>
      <c r="I260" s="195" t="s">
        <v>133</v>
      </c>
      <c r="J260" s="167"/>
      <c r="K260" s="363">
        <f>SUM(K261)</f>
        <v>3996336</v>
      </c>
      <c r="L260" s="363">
        <f>SUM(L261)</f>
        <v>3024978.84</v>
      </c>
      <c r="M260" s="362">
        <f t="shared" si="19"/>
        <v>75.69380652677853</v>
      </c>
      <c r="N260" s="44"/>
    </row>
    <row r="261" spans="1:14" ht="15.6" x14ac:dyDescent="0.3">
      <c r="A261" s="1"/>
      <c r="B261" s="57"/>
      <c r="C261" s="57"/>
      <c r="D261" s="57"/>
      <c r="E261" s="57"/>
      <c r="F261" s="58"/>
      <c r="G261" s="20" t="s">
        <v>6</v>
      </c>
      <c r="H261" s="18"/>
      <c r="I261" s="166" t="s">
        <v>0</v>
      </c>
      <c r="J261" s="167">
        <v>500</v>
      </c>
      <c r="K261" s="382">
        <v>3996336</v>
      </c>
      <c r="L261" s="382">
        <v>3024978.84</v>
      </c>
      <c r="M261" s="362">
        <f t="shared" si="19"/>
        <v>75.69380652677853</v>
      </c>
      <c r="N261" s="44"/>
    </row>
    <row r="262" spans="1:14" ht="51.75" customHeight="1" x14ac:dyDescent="0.3">
      <c r="A262" s="1"/>
      <c r="B262" s="57"/>
      <c r="C262" s="57"/>
      <c r="D262" s="57"/>
      <c r="E262" s="57"/>
      <c r="F262" s="58"/>
      <c r="G262" s="112" t="s">
        <v>370</v>
      </c>
      <c r="H262" s="20"/>
      <c r="I262" s="262" t="s">
        <v>216</v>
      </c>
      <c r="J262" s="170"/>
      <c r="K262" s="363">
        <f>SUM(K263:K263)</f>
        <v>379905</v>
      </c>
      <c r="L262" s="363">
        <f>SUM(L263:L263)</f>
        <v>379904.4</v>
      </c>
      <c r="M262" s="365">
        <f t="shared" si="19"/>
        <v>99.999842065779603</v>
      </c>
      <c r="N262" s="44"/>
    </row>
    <row r="263" spans="1:14" ht="46.8" x14ac:dyDescent="0.3">
      <c r="A263" s="1"/>
      <c r="B263" s="144"/>
      <c r="C263" s="144"/>
      <c r="D263" s="144"/>
      <c r="E263" s="144"/>
      <c r="F263" s="145"/>
      <c r="G263" s="161" t="s">
        <v>2</v>
      </c>
      <c r="H263" s="20"/>
      <c r="I263" s="169" t="s">
        <v>0</v>
      </c>
      <c r="J263" s="170">
        <v>200</v>
      </c>
      <c r="K263" s="363">
        <v>379905</v>
      </c>
      <c r="L263" s="363">
        <v>379904.4</v>
      </c>
      <c r="M263" s="365">
        <f t="shared" si="19"/>
        <v>99.999842065779603</v>
      </c>
      <c r="N263" s="44"/>
    </row>
    <row r="264" spans="1:14" ht="109.2" x14ac:dyDescent="0.3">
      <c r="A264" s="1"/>
      <c r="B264" s="162"/>
      <c r="C264" s="162"/>
      <c r="D264" s="162"/>
      <c r="E264" s="162"/>
      <c r="F264" s="163"/>
      <c r="G264" s="161" t="s">
        <v>371</v>
      </c>
      <c r="H264" s="20"/>
      <c r="I264" s="169" t="s">
        <v>224</v>
      </c>
      <c r="J264" s="170"/>
      <c r="K264" s="363">
        <f>SUM(K265:K265)</f>
        <v>6928662</v>
      </c>
      <c r="L264" s="363">
        <f>SUM(L265:L265)</f>
        <v>6928662</v>
      </c>
      <c r="M264" s="365">
        <f t="shared" si="19"/>
        <v>100</v>
      </c>
      <c r="N264" s="44"/>
    </row>
    <row r="265" spans="1:14" ht="46.8" x14ac:dyDescent="0.3">
      <c r="A265" s="1"/>
      <c r="B265" s="285"/>
      <c r="C265" s="285"/>
      <c r="D265" s="285"/>
      <c r="E265" s="285"/>
      <c r="F265" s="286"/>
      <c r="G265" s="161" t="s">
        <v>2</v>
      </c>
      <c r="H265" s="20"/>
      <c r="I265" s="169" t="s">
        <v>0</v>
      </c>
      <c r="J265" s="170">
        <v>200</v>
      </c>
      <c r="K265" s="363">
        <v>6928662</v>
      </c>
      <c r="L265" s="363">
        <v>6928662</v>
      </c>
      <c r="M265" s="365">
        <f t="shared" si="19"/>
        <v>100</v>
      </c>
      <c r="N265" s="44"/>
    </row>
    <row r="266" spans="1:14" ht="108.75" customHeight="1" x14ac:dyDescent="0.3">
      <c r="A266" s="1"/>
      <c r="B266" s="121"/>
      <c r="C266" s="121"/>
      <c r="D266" s="121"/>
      <c r="E266" s="121"/>
      <c r="F266" s="122"/>
      <c r="G266" s="207" t="s">
        <v>173</v>
      </c>
      <c r="H266" s="25"/>
      <c r="I266" s="240" t="s">
        <v>134</v>
      </c>
      <c r="J266" s="213" t="s">
        <v>0</v>
      </c>
      <c r="K266" s="383">
        <f>SUM(K267)</f>
        <v>13923570</v>
      </c>
      <c r="L266" s="383">
        <f>SUM(L267)</f>
        <v>9375438.5999999996</v>
      </c>
      <c r="M266" s="362">
        <f t="shared" si="19"/>
        <v>67.335019682452128</v>
      </c>
      <c r="N266" s="44"/>
    </row>
    <row r="267" spans="1:14" ht="78" x14ac:dyDescent="0.3">
      <c r="A267" s="1"/>
      <c r="B267" s="121"/>
      <c r="C267" s="121"/>
      <c r="D267" s="121"/>
      <c r="E267" s="121"/>
      <c r="F267" s="122"/>
      <c r="G267" s="207" t="s">
        <v>372</v>
      </c>
      <c r="H267" s="25"/>
      <c r="I267" s="240" t="s">
        <v>373</v>
      </c>
      <c r="J267" s="213"/>
      <c r="K267" s="383">
        <f>SUM(K270+K268)</f>
        <v>13923570</v>
      </c>
      <c r="L267" s="383">
        <f>SUM(L270+L268)</f>
        <v>9375438.5999999996</v>
      </c>
      <c r="M267" s="362">
        <f t="shared" si="19"/>
        <v>67.335019682452128</v>
      </c>
      <c r="N267" s="44"/>
    </row>
    <row r="268" spans="1:14" ht="140.4" x14ac:dyDescent="0.3">
      <c r="A268" s="1"/>
      <c r="B268" s="121"/>
      <c r="C268" s="121"/>
      <c r="D268" s="121"/>
      <c r="E268" s="121"/>
      <c r="F268" s="122"/>
      <c r="G268" s="112" t="s">
        <v>202</v>
      </c>
      <c r="H268" s="18"/>
      <c r="I268" s="262" t="s">
        <v>374</v>
      </c>
      <c r="J268" s="170"/>
      <c r="K268" s="382">
        <f>SUM(K269)</f>
        <v>12000000</v>
      </c>
      <c r="L268" s="382">
        <f>SUM(L269)</f>
        <v>8022916.0999999996</v>
      </c>
      <c r="M268" s="365">
        <f t="shared" si="19"/>
        <v>66.857634166666656</v>
      </c>
      <c r="N268" s="44"/>
    </row>
    <row r="269" spans="1:14" ht="46.8" x14ac:dyDescent="0.3">
      <c r="A269" s="1"/>
      <c r="B269" s="121"/>
      <c r="C269" s="121"/>
      <c r="D269" s="121"/>
      <c r="E269" s="121"/>
      <c r="F269" s="122"/>
      <c r="G269" s="161" t="s">
        <v>2</v>
      </c>
      <c r="H269" s="20"/>
      <c r="I269" s="169" t="s">
        <v>0</v>
      </c>
      <c r="J269" s="170">
        <v>200</v>
      </c>
      <c r="K269" s="382">
        <v>12000000</v>
      </c>
      <c r="L269" s="382">
        <v>8022916.0999999996</v>
      </c>
      <c r="M269" s="365">
        <f t="shared" si="19"/>
        <v>66.857634166666656</v>
      </c>
      <c r="N269" s="44"/>
    </row>
    <row r="270" spans="1:14" ht="93.6" x14ac:dyDescent="0.3">
      <c r="A270" s="1"/>
      <c r="B270" s="125"/>
      <c r="C270" s="125"/>
      <c r="D270" s="125"/>
      <c r="E270" s="125"/>
      <c r="F270" s="126"/>
      <c r="G270" s="112" t="s">
        <v>36</v>
      </c>
      <c r="H270" s="20"/>
      <c r="I270" s="262" t="s">
        <v>375</v>
      </c>
      <c r="J270" s="170" t="s">
        <v>0</v>
      </c>
      <c r="K270" s="382">
        <f>SUM(K271)</f>
        <v>1923570</v>
      </c>
      <c r="L270" s="382">
        <f>SUM(L271)</f>
        <v>1352522.5</v>
      </c>
      <c r="M270" s="365">
        <f t="shared" si="19"/>
        <v>70.31314171046543</v>
      </c>
      <c r="N270" s="44"/>
    </row>
    <row r="271" spans="1:14" ht="19.5" customHeight="1" x14ac:dyDescent="0.3">
      <c r="A271" s="1"/>
      <c r="B271" s="287"/>
      <c r="C271" s="287"/>
      <c r="D271" s="287"/>
      <c r="E271" s="287"/>
      <c r="F271" s="288"/>
      <c r="G271" s="112" t="s">
        <v>1</v>
      </c>
      <c r="H271" s="20"/>
      <c r="I271" s="212"/>
      <c r="J271" s="170">
        <v>800</v>
      </c>
      <c r="K271" s="363">
        <v>1923570</v>
      </c>
      <c r="L271" s="363">
        <v>1352522.5</v>
      </c>
      <c r="M271" s="365">
        <f t="shared" si="19"/>
        <v>70.31314171046543</v>
      </c>
      <c r="N271" s="44"/>
    </row>
    <row r="272" spans="1:14" ht="62.4" x14ac:dyDescent="0.3">
      <c r="A272" s="1"/>
      <c r="B272" s="125"/>
      <c r="C272" s="125"/>
      <c r="D272" s="125"/>
      <c r="E272" s="125"/>
      <c r="F272" s="126"/>
      <c r="G272" s="29" t="s">
        <v>218</v>
      </c>
      <c r="H272" s="20"/>
      <c r="I272" s="300" t="s">
        <v>142</v>
      </c>
      <c r="J272" s="184" t="s">
        <v>0</v>
      </c>
      <c r="K272" s="367">
        <f t="shared" ref="K272:L275" si="22">SUM(K273)</f>
        <v>89900</v>
      </c>
      <c r="L272" s="367">
        <f t="shared" si="22"/>
        <v>89900</v>
      </c>
      <c r="M272" s="348">
        <f t="shared" si="11"/>
        <v>100</v>
      </c>
      <c r="N272" s="44"/>
    </row>
    <row r="273" spans="1:14" ht="64.5" customHeight="1" x14ac:dyDescent="0.3">
      <c r="A273" s="1"/>
      <c r="B273" s="57"/>
      <c r="C273" s="57"/>
      <c r="D273" s="57"/>
      <c r="E273" s="57"/>
      <c r="F273" s="58"/>
      <c r="G273" s="113" t="s">
        <v>376</v>
      </c>
      <c r="H273" s="29"/>
      <c r="I273" s="301" t="s">
        <v>143</v>
      </c>
      <c r="J273" s="302"/>
      <c r="K273" s="371">
        <f>SUM(K274)</f>
        <v>89900</v>
      </c>
      <c r="L273" s="371">
        <f>SUM(L274)</f>
        <v>89900</v>
      </c>
      <c r="M273" s="349">
        <f t="shared" si="11"/>
        <v>100</v>
      </c>
      <c r="N273" s="44"/>
    </row>
    <row r="274" spans="1:14" ht="51.75" customHeight="1" x14ac:dyDescent="0.3">
      <c r="A274" s="1"/>
      <c r="B274" s="57"/>
      <c r="C274" s="57"/>
      <c r="D274" s="57"/>
      <c r="E274" s="57"/>
      <c r="F274" s="58"/>
      <c r="G274" s="113" t="s">
        <v>377</v>
      </c>
      <c r="H274" s="140"/>
      <c r="I274" s="301" t="s">
        <v>144</v>
      </c>
      <c r="J274" s="302"/>
      <c r="K274" s="368">
        <f t="shared" si="22"/>
        <v>89900</v>
      </c>
      <c r="L274" s="368">
        <f t="shared" si="22"/>
        <v>89900</v>
      </c>
      <c r="M274" s="356">
        <f t="shared" si="11"/>
        <v>100</v>
      </c>
      <c r="N274" s="44"/>
    </row>
    <row r="275" spans="1:14" ht="62.4" x14ac:dyDescent="0.3">
      <c r="A275" s="1"/>
      <c r="B275" s="57"/>
      <c r="C275" s="57"/>
      <c r="D275" s="57"/>
      <c r="E275" s="57"/>
      <c r="F275" s="58"/>
      <c r="G275" s="104" t="s">
        <v>146</v>
      </c>
      <c r="H275" s="140"/>
      <c r="I275" s="265" t="s">
        <v>145</v>
      </c>
      <c r="J275" s="193" t="s">
        <v>0</v>
      </c>
      <c r="K275" s="369">
        <f t="shared" si="22"/>
        <v>89900</v>
      </c>
      <c r="L275" s="369">
        <f t="shared" si="22"/>
        <v>89900</v>
      </c>
      <c r="M275" s="350">
        <f t="shared" si="11"/>
        <v>100</v>
      </c>
      <c r="N275" s="44"/>
    </row>
    <row r="276" spans="1:14" ht="46.8" x14ac:dyDescent="0.3">
      <c r="A276" s="1"/>
      <c r="B276" s="57"/>
      <c r="C276" s="57"/>
      <c r="D276" s="57"/>
      <c r="E276" s="57"/>
      <c r="F276" s="58"/>
      <c r="G276" s="20" t="s">
        <v>2</v>
      </c>
      <c r="H276" s="141"/>
      <c r="I276" s="265"/>
      <c r="J276" s="167">
        <v>200</v>
      </c>
      <c r="K276" s="363">
        <v>89900</v>
      </c>
      <c r="L276" s="363">
        <v>89900</v>
      </c>
      <c r="M276" s="365">
        <f t="shared" si="11"/>
        <v>100</v>
      </c>
      <c r="N276" s="44"/>
    </row>
    <row r="277" spans="1:14" ht="15.6" x14ac:dyDescent="0.3">
      <c r="A277" s="1"/>
      <c r="B277" s="57"/>
      <c r="C277" s="57"/>
      <c r="D277" s="57"/>
      <c r="E277" s="57"/>
      <c r="F277" s="58"/>
      <c r="G277" s="29" t="s">
        <v>8</v>
      </c>
      <c r="H277" s="20"/>
      <c r="I277" s="249" t="s">
        <v>150</v>
      </c>
      <c r="J277" s="184" t="s">
        <v>0</v>
      </c>
      <c r="K277" s="367">
        <f>SUM(K278)</f>
        <v>4479000</v>
      </c>
      <c r="L277" s="367">
        <f>SUM(L278)</f>
        <v>3319504.88</v>
      </c>
      <c r="M277" s="355">
        <f t="shared" si="11"/>
        <v>74.112634070104932</v>
      </c>
      <c r="N277" s="44"/>
    </row>
    <row r="278" spans="1:14" ht="16.8" x14ac:dyDescent="0.3">
      <c r="A278" s="1"/>
      <c r="B278" s="57"/>
      <c r="C278" s="57"/>
      <c r="D278" s="57"/>
      <c r="E278" s="57"/>
      <c r="F278" s="58"/>
      <c r="G278" s="103" t="s">
        <v>7</v>
      </c>
      <c r="H278" s="29"/>
      <c r="I278" s="251" t="s">
        <v>154</v>
      </c>
      <c r="J278" s="165"/>
      <c r="K278" s="369">
        <f>SUM(K279:K281)</f>
        <v>4479000</v>
      </c>
      <c r="L278" s="369">
        <f>SUM(L279:L281)</f>
        <v>3319504.88</v>
      </c>
      <c r="M278" s="350">
        <f t="shared" si="11"/>
        <v>74.112634070104932</v>
      </c>
      <c r="N278" s="44"/>
    </row>
    <row r="279" spans="1:14" ht="140.4" x14ac:dyDescent="0.3">
      <c r="A279" s="1"/>
      <c r="B279" s="57"/>
      <c r="C279" s="57"/>
      <c r="D279" s="57"/>
      <c r="E279" s="57"/>
      <c r="F279" s="58"/>
      <c r="G279" s="19" t="s">
        <v>3</v>
      </c>
      <c r="H279" s="18"/>
      <c r="I279" s="190" t="s">
        <v>0</v>
      </c>
      <c r="J279" s="167">
        <v>100</v>
      </c>
      <c r="K279" s="369">
        <v>4220600</v>
      </c>
      <c r="L279" s="369">
        <v>3172520.86</v>
      </c>
      <c r="M279" s="351">
        <f t="shared" si="11"/>
        <v>75.167532104440127</v>
      </c>
      <c r="N279" s="44"/>
    </row>
    <row r="280" spans="1:14" ht="46.8" x14ac:dyDescent="0.3">
      <c r="A280" s="1"/>
      <c r="B280" s="57"/>
      <c r="C280" s="57"/>
      <c r="D280" s="57"/>
      <c r="E280" s="57"/>
      <c r="F280" s="58"/>
      <c r="G280" s="20" t="s">
        <v>2</v>
      </c>
      <c r="H280" s="19"/>
      <c r="I280" s="190" t="s">
        <v>0</v>
      </c>
      <c r="J280" s="167">
        <v>200</v>
      </c>
      <c r="K280" s="369">
        <v>254400</v>
      </c>
      <c r="L280" s="369">
        <v>146984.01999999999</v>
      </c>
      <c r="M280" s="351">
        <f t="shared" si="11"/>
        <v>57.776737421383643</v>
      </c>
      <c r="N280" s="44"/>
    </row>
    <row r="281" spans="1:14" ht="18.75" customHeight="1" x14ac:dyDescent="0.3">
      <c r="A281" s="1"/>
      <c r="B281" s="57"/>
      <c r="C281" s="57"/>
      <c r="D281" s="57"/>
      <c r="E281" s="57"/>
      <c r="F281" s="58"/>
      <c r="G281" s="20" t="s">
        <v>1</v>
      </c>
      <c r="H281" s="20"/>
      <c r="I281" s="190" t="s">
        <v>0</v>
      </c>
      <c r="J281" s="167">
        <v>800</v>
      </c>
      <c r="K281" s="369">
        <v>4000</v>
      </c>
      <c r="L281" s="369">
        <v>0</v>
      </c>
      <c r="M281" s="351">
        <f t="shared" si="11"/>
        <v>0</v>
      </c>
      <c r="N281" s="44"/>
    </row>
    <row r="282" spans="1:14" ht="109.2" x14ac:dyDescent="0.3">
      <c r="A282" s="1"/>
      <c r="B282" s="57"/>
      <c r="C282" s="57"/>
      <c r="D282" s="57"/>
      <c r="E282" s="57"/>
      <c r="F282" s="58"/>
      <c r="G282" s="69" t="s">
        <v>161</v>
      </c>
      <c r="H282" s="357">
        <v>868</v>
      </c>
      <c r="I282" s="190"/>
      <c r="J282" s="167"/>
      <c r="K282" s="367">
        <f>SUM(K309+K288++K283)</f>
        <v>14460964.57</v>
      </c>
      <c r="L282" s="367">
        <f>SUM(L309+L288++L283)</f>
        <v>6571610.5099999998</v>
      </c>
      <c r="M282" s="355">
        <f t="shared" si="11"/>
        <v>45.443790960065954</v>
      </c>
      <c r="N282" s="44"/>
    </row>
    <row r="283" spans="1:14" ht="78" x14ac:dyDescent="0.3">
      <c r="A283" s="1"/>
      <c r="B283" s="315"/>
      <c r="C283" s="315"/>
      <c r="D283" s="315"/>
      <c r="E283" s="315"/>
      <c r="F283" s="316"/>
      <c r="G283" s="29" t="s">
        <v>60</v>
      </c>
      <c r="H283" s="29"/>
      <c r="I283" s="228" t="s">
        <v>130</v>
      </c>
      <c r="J283" s="184" t="s">
        <v>0</v>
      </c>
      <c r="K283" s="367">
        <f t="shared" ref="K283:L286" si="23">SUM(K284)</f>
        <v>70000</v>
      </c>
      <c r="L283" s="367">
        <f t="shared" si="23"/>
        <v>0</v>
      </c>
      <c r="M283" s="355">
        <f t="shared" ref="M283:M349" si="24">L283/K283%</f>
        <v>0</v>
      </c>
      <c r="N283" s="44"/>
    </row>
    <row r="284" spans="1:14" ht="93.6" x14ac:dyDescent="0.3">
      <c r="A284" s="1"/>
      <c r="B284" s="315"/>
      <c r="C284" s="315"/>
      <c r="D284" s="315"/>
      <c r="E284" s="315"/>
      <c r="F284" s="316"/>
      <c r="G284" s="24" t="s">
        <v>176</v>
      </c>
      <c r="H284" s="29"/>
      <c r="I284" s="264" t="s">
        <v>131</v>
      </c>
      <c r="J284" s="193" t="s">
        <v>0</v>
      </c>
      <c r="K284" s="371">
        <f t="shared" si="23"/>
        <v>70000</v>
      </c>
      <c r="L284" s="371">
        <f t="shared" si="23"/>
        <v>0</v>
      </c>
      <c r="M284" s="354">
        <f t="shared" si="24"/>
        <v>0</v>
      </c>
      <c r="N284" s="44"/>
    </row>
    <row r="285" spans="1:14" ht="93.6" x14ac:dyDescent="0.3">
      <c r="A285" s="1"/>
      <c r="B285" s="315"/>
      <c r="C285" s="315"/>
      <c r="D285" s="315"/>
      <c r="E285" s="315"/>
      <c r="F285" s="316"/>
      <c r="G285" s="100" t="s">
        <v>369</v>
      </c>
      <c r="H285" s="29"/>
      <c r="I285" s="93" t="s">
        <v>132</v>
      </c>
      <c r="J285" s="193"/>
      <c r="K285" s="368">
        <f t="shared" si="23"/>
        <v>70000</v>
      </c>
      <c r="L285" s="368">
        <f t="shared" si="23"/>
        <v>0</v>
      </c>
      <c r="M285" s="354">
        <f t="shared" si="24"/>
        <v>0</v>
      </c>
      <c r="N285" s="44"/>
    </row>
    <row r="286" spans="1:14" ht="31.2" x14ac:dyDescent="0.3">
      <c r="A286" s="1"/>
      <c r="B286" s="315"/>
      <c r="C286" s="315"/>
      <c r="D286" s="315"/>
      <c r="E286" s="315"/>
      <c r="F286" s="316"/>
      <c r="G286" s="101" t="s">
        <v>219</v>
      </c>
      <c r="H286" s="29"/>
      <c r="I286" s="146" t="s">
        <v>220</v>
      </c>
      <c r="J286" s="193"/>
      <c r="K286" s="369">
        <f t="shared" si="23"/>
        <v>70000</v>
      </c>
      <c r="L286" s="369">
        <f t="shared" si="23"/>
        <v>0</v>
      </c>
      <c r="M286" s="351">
        <f t="shared" si="24"/>
        <v>0</v>
      </c>
      <c r="N286" s="44"/>
    </row>
    <row r="287" spans="1:14" ht="46.8" x14ac:dyDescent="0.3">
      <c r="A287" s="1"/>
      <c r="B287" s="315"/>
      <c r="C287" s="315"/>
      <c r="D287" s="315"/>
      <c r="E287" s="315"/>
      <c r="F287" s="316"/>
      <c r="G287" s="161" t="s">
        <v>2</v>
      </c>
      <c r="H287" s="29"/>
      <c r="I287" s="169" t="s">
        <v>0</v>
      </c>
      <c r="J287" s="170">
        <v>200</v>
      </c>
      <c r="K287" s="369">
        <v>70000</v>
      </c>
      <c r="L287" s="369">
        <v>0</v>
      </c>
      <c r="M287" s="351">
        <f t="shared" si="24"/>
        <v>0</v>
      </c>
      <c r="N287" s="44"/>
    </row>
    <row r="288" spans="1:14" ht="115.5" customHeight="1" x14ac:dyDescent="0.3">
      <c r="A288" s="1"/>
      <c r="B288" s="57"/>
      <c r="C288" s="57"/>
      <c r="D288" s="57"/>
      <c r="E288" s="57"/>
      <c r="F288" s="58"/>
      <c r="G288" s="29" t="s">
        <v>512</v>
      </c>
      <c r="H288" s="29"/>
      <c r="I288" s="263" t="s">
        <v>381</v>
      </c>
      <c r="J288" s="184"/>
      <c r="K288" s="378">
        <f>SUM(K289:K289)</f>
        <v>8157177</v>
      </c>
      <c r="L288" s="378">
        <f>SUM(L289:L289)</f>
        <v>2213798.44</v>
      </c>
      <c r="M288" s="379">
        <f t="shared" si="24"/>
        <v>27.139271833870957</v>
      </c>
      <c r="N288" s="44"/>
    </row>
    <row r="289" spans="1:14" ht="93.6" x14ac:dyDescent="0.3">
      <c r="A289" s="1"/>
      <c r="B289" s="179"/>
      <c r="C289" s="179"/>
      <c r="D289" s="179"/>
      <c r="E289" s="179"/>
      <c r="F289" s="180"/>
      <c r="G289" s="24" t="s">
        <v>378</v>
      </c>
      <c r="H289" s="29"/>
      <c r="I289" s="224" t="s">
        <v>382</v>
      </c>
      <c r="J289" s="167"/>
      <c r="K289" s="361">
        <f>SUM(K290+K296+K303+K306)</f>
        <v>8157177</v>
      </c>
      <c r="L289" s="361">
        <f>SUM(L290+L296+L303+L306)</f>
        <v>2213798.44</v>
      </c>
      <c r="M289" s="362">
        <f t="shared" si="24"/>
        <v>27.139271833870957</v>
      </c>
      <c r="N289" s="44"/>
    </row>
    <row r="290" spans="1:14" ht="62.4" x14ac:dyDescent="0.3">
      <c r="A290" s="1"/>
      <c r="B290" s="179"/>
      <c r="C290" s="179"/>
      <c r="D290" s="179"/>
      <c r="E290" s="179"/>
      <c r="F290" s="180"/>
      <c r="G290" s="100" t="s">
        <v>379</v>
      </c>
      <c r="H290" s="29"/>
      <c r="I290" s="224" t="s">
        <v>383</v>
      </c>
      <c r="J290" s="167"/>
      <c r="K290" s="385">
        <f>SUM(K291+K294)</f>
        <v>2871067</v>
      </c>
      <c r="L290" s="385">
        <f>SUM(L291+L294)</f>
        <v>2004653.44</v>
      </c>
      <c r="M290" s="362">
        <f t="shared" si="24"/>
        <v>69.822593481796147</v>
      </c>
      <c r="N290" s="44"/>
    </row>
    <row r="291" spans="1:14" ht="66.75" customHeight="1" x14ac:dyDescent="0.3">
      <c r="A291" s="1"/>
      <c r="B291" s="179"/>
      <c r="C291" s="179"/>
      <c r="D291" s="179"/>
      <c r="E291" s="179"/>
      <c r="F291" s="180"/>
      <c r="G291" s="325" t="s">
        <v>449</v>
      </c>
      <c r="H291" s="29"/>
      <c r="I291" s="253" t="s">
        <v>384</v>
      </c>
      <c r="J291" s="167" t="s">
        <v>0</v>
      </c>
      <c r="K291" s="363">
        <f>SUM(K292+K293)</f>
        <v>2671067</v>
      </c>
      <c r="L291" s="363">
        <f>SUM(L292+L293)</f>
        <v>1862853.44</v>
      </c>
      <c r="M291" s="365">
        <f t="shared" si="24"/>
        <v>69.741921112424365</v>
      </c>
      <c r="N291" s="44"/>
    </row>
    <row r="292" spans="1:14" ht="46.8" x14ac:dyDescent="0.3">
      <c r="A292" s="1"/>
      <c r="B292" s="179"/>
      <c r="C292" s="179"/>
      <c r="D292" s="179"/>
      <c r="E292" s="179"/>
      <c r="F292" s="180"/>
      <c r="G292" s="19" t="s">
        <v>2</v>
      </c>
      <c r="H292" s="29"/>
      <c r="I292" s="186" t="s">
        <v>0</v>
      </c>
      <c r="J292" s="167">
        <v>200</v>
      </c>
      <c r="K292" s="363">
        <v>1756900</v>
      </c>
      <c r="L292" s="363">
        <v>948686.44</v>
      </c>
      <c r="M292" s="365">
        <f t="shared" si="24"/>
        <v>53.997748306676527</v>
      </c>
      <c r="N292" s="44"/>
    </row>
    <row r="293" spans="1:14" ht="19.5" customHeight="1" x14ac:dyDescent="0.3">
      <c r="A293" s="1"/>
      <c r="B293" s="399"/>
      <c r="C293" s="399"/>
      <c r="D293" s="399"/>
      <c r="E293" s="399"/>
      <c r="F293" s="400"/>
      <c r="G293" s="20" t="s">
        <v>1</v>
      </c>
      <c r="H293" s="20"/>
      <c r="I293" s="190" t="s">
        <v>0</v>
      </c>
      <c r="J293" s="167">
        <v>800</v>
      </c>
      <c r="K293" s="363">
        <v>914167</v>
      </c>
      <c r="L293" s="363">
        <v>914167</v>
      </c>
      <c r="M293" s="365">
        <f t="shared" si="24"/>
        <v>100</v>
      </c>
      <c r="N293" s="44"/>
    </row>
    <row r="294" spans="1:14" ht="78" x14ac:dyDescent="0.3">
      <c r="A294" s="1"/>
      <c r="B294" s="332"/>
      <c r="C294" s="332"/>
      <c r="D294" s="332"/>
      <c r="E294" s="332"/>
      <c r="F294" s="333"/>
      <c r="G294" s="19" t="s">
        <v>484</v>
      </c>
      <c r="H294" s="29"/>
      <c r="I294" s="186" t="s">
        <v>485</v>
      </c>
      <c r="J294" s="167"/>
      <c r="K294" s="363">
        <f>SUM(K295:K295)</f>
        <v>200000</v>
      </c>
      <c r="L294" s="363">
        <f>SUM(L295:L295)</f>
        <v>141800</v>
      </c>
      <c r="M294" s="365">
        <f t="shared" si="24"/>
        <v>70.900000000000006</v>
      </c>
      <c r="N294" s="44"/>
    </row>
    <row r="295" spans="1:14" ht="46.8" x14ac:dyDescent="0.3">
      <c r="A295" s="1"/>
      <c r="B295" s="332"/>
      <c r="C295" s="332"/>
      <c r="D295" s="332"/>
      <c r="E295" s="332"/>
      <c r="F295" s="333"/>
      <c r="G295" s="19" t="s">
        <v>2</v>
      </c>
      <c r="H295" s="29"/>
      <c r="I295" s="186" t="s">
        <v>0</v>
      </c>
      <c r="J295" s="167">
        <v>200</v>
      </c>
      <c r="K295" s="363">
        <v>200000</v>
      </c>
      <c r="L295" s="363">
        <v>141800</v>
      </c>
      <c r="M295" s="365">
        <f t="shared" si="24"/>
        <v>70.900000000000006</v>
      </c>
      <c r="N295" s="44"/>
    </row>
    <row r="296" spans="1:14" ht="78" x14ac:dyDescent="0.3">
      <c r="A296" s="1"/>
      <c r="B296" s="202"/>
      <c r="C296" s="202"/>
      <c r="D296" s="202"/>
      <c r="E296" s="202"/>
      <c r="F296" s="203"/>
      <c r="G296" s="24" t="s">
        <v>380</v>
      </c>
      <c r="H296" s="29"/>
      <c r="I296" s="175" t="s">
        <v>385</v>
      </c>
      <c r="J296" s="165"/>
      <c r="K296" s="361">
        <f>SUM(K297+K299+K301)</f>
        <v>855000</v>
      </c>
      <c r="L296" s="361">
        <f>SUM(L297+L299+L301)</f>
        <v>149645</v>
      </c>
      <c r="M296" s="362">
        <f t="shared" si="24"/>
        <v>17.502339181286551</v>
      </c>
      <c r="N296" s="44"/>
    </row>
    <row r="297" spans="1:14" ht="78" x14ac:dyDescent="0.3">
      <c r="A297" s="1"/>
      <c r="B297" s="202"/>
      <c r="C297" s="202"/>
      <c r="D297" s="202"/>
      <c r="E297" s="202"/>
      <c r="F297" s="203"/>
      <c r="G297" s="20" t="s">
        <v>459</v>
      </c>
      <c r="H297" s="29"/>
      <c r="I297" s="168" t="s">
        <v>386</v>
      </c>
      <c r="J297" s="167"/>
      <c r="K297" s="363">
        <f>SUM(K298)</f>
        <v>255000</v>
      </c>
      <c r="L297" s="363">
        <f>SUM(L298)</f>
        <v>139645</v>
      </c>
      <c r="M297" s="365">
        <f t="shared" si="24"/>
        <v>54.762745098039218</v>
      </c>
      <c r="N297" s="44"/>
    </row>
    <row r="298" spans="1:14" ht="46.8" x14ac:dyDescent="0.3">
      <c r="A298" s="1"/>
      <c r="B298" s="202"/>
      <c r="C298" s="202"/>
      <c r="D298" s="202"/>
      <c r="E298" s="202"/>
      <c r="F298" s="203"/>
      <c r="G298" s="20" t="s">
        <v>2</v>
      </c>
      <c r="H298" s="29"/>
      <c r="I298" s="168"/>
      <c r="J298" s="167">
        <v>200</v>
      </c>
      <c r="K298" s="363">
        <v>255000</v>
      </c>
      <c r="L298" s="363">
        <v>139645</v>
      </c>
      <c r="M298" s="365">
        <f t="shared" si="24"/>
        <v>54.762745098039218</v>
      </c>
      <c r="N298" s="44"/>
    </row>
    <row r="299" spans="1:14" ht="62.4" x14ac:dyDescent="0.3">
      <c r="A299" s="1"/>
      <c r="B299" s="310"/>
      <c r="C299" s="310"/>
      <c r="D299" s="310"/>
      <c r="E299" s="310"/>
      <c r="F299" s="311"/>
      <c r="G299" s="20" t="s">
        <v>437</v>
      </c>
      <c r="H299" s="29"/>
      <c r="I299" s="168" t="s">
        <v>439</v>
      </c>
      <c r="J299" s="167"/>
      <c r="K299" s="363">
        <f>SUM(K300)</f>
        <v>400000</v>
      </c>
      <c r="L299" s="363">
        <f>SUM(L300)</f>
        <v>0</v>
      </c>
      <c r="M299" s="365">
        <f t="shared" si="24"/>
        <v>0</v>
      </c>
      <c r="N299" s="44"/>
    </row>
    <row r="300" spans="1:14" ht="46.8" x14ac:dyDescent="0.3">
      <c r="A300" s="1"/>
      <c r="B300" s="310"/>
      <c r="C300" s="310"/>
      <c r="D300" s="310"/>
      <c r="E300" s="310"/>
      <c r="F300" s="311"/>
      <c r="G300" s="20" t="s">
        <v>2</v>
      </c>
      <c r="H300" s="29"/>
      <c r="I300" s="168"/>
      <c r="J300" s="167">
        <v>200</v>
      </c>
      <c r="K300" s="363">
        <v>400000</v>
      </c>
      <c r="L300" s="363">
        <v>0</v>
      </c>
      <c r="M300" s="365">
        <f t="shared" si="24"/>
        <v>0</v>
      </c>
      <c r="N300" s="44"/>
    </row>
    <row r="301" spans="1:14" ht="46.8" x14ac:dyDescent="0.3">
      <c r="A301" s="1"/>
      <c r="B301" s="310"/>
      <c r="C301" s="310"/>
      <c r="D301" s="310"/>
      <c r="E301" s="310"/>
      <c r="F301" s="311"/>
      <c r="G301" s="20" t="s">
        <v>438</v>
      </c>
      <c r="H301" s="29"/>
      <c r="I301" s="168" t="s">
        <v>440</v>
      </c>
      <c r="J301" s="167"/>
      <c r="K301" s="363">
        <f>SUM(K302)</f>
        <v>200000</v>
      </c>
      <c r="L301" s="363">
        <f>SUM(L302)</f>
        <v>10000</v>
      </c>
      <c r="M301" s="365">
        <f t="shared" si="24"/>
        <v>5</v>
      </c>
      <c r="N301" s="44"/>
    </row>
    <row r="302" spans="1:14" ht="46.8" x14ac:dyDescent="0.3">
      <c r="A302" s="1"/>
      <c r="B302" s="310"/>
      <c r="C302" s="310"/>
      <c r="D302" s="310"/>
      <c r="E302" s="310"/>
      <c r="F302" s="311"/>
      <c r="G302" s="20" t="s">
        <v>2</v>
      </c>
      <c r="H302" s="29"/>
      <c r="I302" s="168"/>
      <c r="J302" s="167">
        <v>200</v>
      </c>
      <c r="K302" s="363">
        <v>200000</v>
      </c>
      <c r="L302" s="363">
        <v>10000</v>
      </c>
      <c r="M302" s="365">
        <f t="shared" si="24"/>
        <v>5</v>
      </c>
      <c r="N302" s="44"/>
    </row>
    <row r="303" spans="1:14" ht="63.75" customHeight="1" x14ac:dyDescent="0.3">
      <c r="A303" s="1"/>
      <c r="B303" s="323"/>
      <c r="C303" s="323"/>
      <c r="D303" s="323"/>
      <c r="E303" s="323"/>
      <c r="F303" s="324"/>
      <c r="G303" s="24" t="s">
        <v>444</v>
      </c>
      <c r="H303" s="20"/>
      <c r="I303" s="319" t="s">
        <v>450</v>
      </c>
      <c r="J303" s="165"/>
      <c r="K303" s="361">
        <f t="shared" ref="K303:L307" si="25">SUM(K304)</f>
        <v>629110</v>
      </c>
      <c r="L303" s="361">
        <f t="shared" si="25"/>
        <v>0</v>
      </c>
      <c r="M303" s="362">
        <f t="shared" si="24"/>
        <v>0</v>
      </c>
      <c r="N303" s="44"/>
    </row>
    <row r="304" spans="1:14" ht="50.25" customHeight="1" x14ac:dyDescent="0.3">
      <c r="A304" s="1"/>
      <c r="B304" s="323"/>
      <c r="C304" s="323"/>
      <c r="D304" s="323"/>
      <c r="E304" s="323"/>
      <c r="F304" s="324"/>
      <c r="G304" s="20" t="s">
        <v>445</v>
      </c>
      <c r="H304" s="20"/>
      <c r="I304" s="254" t="s">
        <v>451</v>
      </c>
      <c r="J304" s="167"/>
      <c r="K304" s="363">
        <f t="shared" si="25"/>
        <v>629110</v>
      </c>
      <c r="L304" s="363">
        <f t="shared" si="25"/>
        <v>0</v>
      </c>
      <c r="M304" s="365">
        <f t="shared" si="24"/>
        <v>0</v>
      </c>
      <c r="N304" s="44"/>
    </row>
    <row r="305" spans="1:14" ht="46.8" x14ac:dyDescent="0.3">
      <c r="A305" s="1"/>
      <c r="B305" s="323"/>
      <c r="C305" s="323"/>
      <c r="D305" s="323"/>
      <c r="E305" s="323"/>
      <c r="F305" s="324"/>
      <c r="G305" s="20" t="s">
        <v>2</v>
      </c>
      <c r="H305" s="20"/>
      <c r="I305" s="254"/>
      <c r="J305" s="167">
        <v>200</v>
      </c>
      <c r="K305" s="363">
        <v>629110</v>
      </c>
      <c r="L305" s="363">
        <v>0</v>
      </c>
      <c r="M305" s="365">
        <f t="shared" si="24"/>
        <v>0</v>
      </c>
      <c r="N305" s="44"/>
    </row>
    <row r="306" spans="1:14" ht="31.2" x14ac:dyDescent="0.3">
      <c r="A306" s="1"/>
      <c r="B306" s="338"/>
      <c r="C306" s="338"/>
      <c r="D306" s="338"/>
      <c r="E306" s="338"/>
      <c r="F306" s="339"/>
      <c r="G306" s="24" t="s">
        <v>494</v>
      </c>
      <c r="H306" s="19"/>
      <c r="I306" s="254" t="s">
        <v>492</v>
      </c>
      <c r="J306" s="167"/>
      <c r="K306" s="361">
        <f t="shared" si="25"/>
        <v>3802000</v>
      </c>
      <c r="L306" s="361">
        <f t="shared" si="25"/>
        <v>59500</v>
      </c>
      <c r="M306" s="362">
        <f t="shared" si="24"/>
        <v>1.5649658074697528</v>
      </c>
      <c r="N306" s="44"/>
    </row>
    <row r="307" spans="1:14" ht="46.8" x14ac:dyDescent="0.3">
      <c r="A307" s="1"/>
      <c r="B307" s="338"/>
      <c r="C307" s="338"/>
      <c r="D307" s="338"/>
      <c r="E307" s="338"/>
      <c r="F307" s="339"/>
      <c r="G307" s="20" t="s">
        <v>495</v>
      </c>
      <c r="H307" s="19"/>
      <c r="I307" s="254" t="s">
        <v>493</v>
      </c>
      <c r="J307" s="167"/>
      <c r="K307" s="363">
        <f t="shared" si="25"/>
        <v>3802000</v>
      </c>
      <c r="L307" s="363">
        <f t="shared" si="25"/>
        <v>59500</v>
      </c>
      <c r="M307" s="362">
        <f t="shared" si="24"/>
        <v>1.5649658074697528</v>
      </c>
      <c r="N307" s="44"/>
    </row>
    <row r="308" spans="1:14" ht="46.8" x14ac:dyDescent="0.3">
      <c r="A308" s="1"/>
      <c r="B308" s="338"/>
      <c r="C308" s="338"/>
      <c r="D308" s="338"/>
      <c r="E308" s="338"/>
      <c r="F308" s="339"/>
      <c r="G308" s="20" t="s">
        <v>2</v>
      </c>
      <c r="H308" s="19"/>
      <c r="I308" s="254"/>
      <c r="J308" s="167">
        <v>200</v>
      </c>
      <c r="K308" s="363">
        <v>3802000</v>
      </c>
      <c r="L308" s="363">
        <v>59500</v>
      </c>
      <c r="M308" s="365">
        <f t="shared" si="24"/>
        <v>1.5649658074697528</v>
      </c>
      <c r="N308" s="44"/>
    </row>
    <row r="309" spans="1:14" ht="15.6" x14ac:dyDescent="0.3">
      <c r="A309" s="1"/>
      <c r="B309" s="70"/>
      <c r="C309" s="70"/>
      <c r="D309" s="70"/>
      <c r="E309" s="70"/>
      <c r="F309" s="71"/>
      <c r="G309" s="29" t="s">
        <v>8</v>
      </c>
      <c r="H309" s="19"/>
      <c r="I309" s="249" t="s">
        <v>150</v>
      </c>
      <c r="J309" s="184" t="s">
        <v>0</v>
      </c>
      <c r="K309" s="367">
        <f>SUM(K312+K310)</f>
        <v>6233787.5700000003</v>
      </c>
      <c r="L309" s="367">
        <f>SUM(L312+L310)</f>
        <v>4357812.07</v>
      </c>
      <c r="M309" s="355">
        <f t="shared" si="24"/>
        <v>69.906329355397006</v>
      </c>
      <c r="N309" s="44"/>
    </row>
    <row r="310" spans="1:14" ht="31.2" x14ac:dyDescent="0.3">
      <c r="A310" s="1"/>
      <c r="B310" s="346"/>
      <c r="C310" s="346"/>
      <c r="D310" s="346"/>
      <c r="E310" s="346"/>
      <c r="F310" s="347"/>
      <c r="G310" s="20" t="s">
        <v>66</v>
      </c>
      <c r="H310" s="19"/>
      <c r="I310" s="251" t="s">
        <v>152</v>
      </c>
      <c r="J310" s="184"/>
      <c r="K310" s="369">
        <f t="shared" ref="K310:L310" si="26">SUM(K311)</f>
        <v>205687.57</v>
      </c>
      <c r="L310" s="369">
        <f t="shared" si="26"/>
        <v>205687.57</v>
      </c>
      <c r="M310" s="351">
        <f t="shared" si="24"/>
        <v>100</v>
      </c>
      <c r="N310" s="44"/>
    </row>
    <row r="311" spans="1:14" ht="46.8" x14ac:dyDescent="0.3">
      <c r="A311" s="1"/>
      <c r="B311" s="346"/>
      <c r="C311" s="346"/>
      <c r="D311" s="346"/>
      <c r="E311" s="346"/>
      <c r="F311" s="347"/>
      <c r="G311" s="20" t="s">
        <v>2</v>
      </c>
      <c r="H311" s="19"/>
      <c r="I311" s="254"/>
      <c r="J311" s="167">
        <v>200</v>
      </c>
      <c r="K311" s="369">
        <v>205687.57</v>
      </c>
      <c r="L311" s="369">
        <v>205687.57</v>
      </c>
      <c r="M311" s="351">
        <f t="shared" si="24"/>
        <v>100</v>
      </c>
      <c r="N311" s="44"/>
    </row>
    <row r="312" spans="1:14" ht="15.6" x14ac:dyDescent="0.3">
      <c r="A312" s="1"/>
      <c r="B312" s="57"/>
      <c r="C312" s="57"/>
      <c r="D312" s="57"/>
      <c r="E312" s="57"/>
      <c r="F312" s="58"/>
      <c r="G312" s="103" t="s">
        <v>7</v>
      </c>
      <c r="H312" s="29"/>
      <c r="I312" s="251" t="s">
        <v>154</v>
      </c>
      <c r="J312" s="165"/>
      <c r="K312" s="369">
        <f>SUM(K313:K315)</f>
        <v>6028100</v>
      </c>
      <c r="L312" s="369">
        <f>SUM(L313:L315)</f>
        <v>4152124.5</v>
      </c>
      <c r="M312" s="351">
        <f t="shared" si="24"/>
        <v>68.879489391350504</v>
      </c>
      <c r="N312" s="44"/>
    </row>
    <row r="313" spans="1:14" ht="140.4" x14ac:dyDescent="0.3">
      <c r="A313" s="1"/>
      <c r="B313" s="57"/>
      <c r="C313" s="57"/>
      <c r="D313" s="57"/>
      <c r="E313" s="57"/>
      <c r="F313" s="58"/>
      <c r="G313" s="20" t="s">
        <v>3</v>
      </c>
      <c r="H313" s="18"/>
      <c r="I313" s="190" t="s">
        <v>0</v>
      </c>
      <c r="J313" s="167">
        <v>100</v>
      </c>
      <c r="K313" s="369">
        <v>5520100</v>
      </c>
      <c r="L313" s="369">
        <v>3918124.06</v>
      </c>
      <c r="M313" s="351">
        <f t="shared" si="24"/>
        <v>70.979222477853668</v>
      </c>
      <c r="N313" s="44"/>
    </row>
    <row r="314" spans="1:14" ht="46.8" x14ac:dyDescent="0.3">
      <c r="A314" s="1"/>
      <c r="B314" s="57"/>
      <c r="C314" s="57"/>
      <c r="D314" s="57"/>
      <c r="E314" s="57"/>
      <c r="F314" s="58"/>
      <c r="G314" s="20" t="s">
        <v>2</v>
      </c>
      <c r="H314" s="20"/>
      <c r="I314" s="190" t="s">
        <v>0</v>
      </c>
      <c r="J314" s="167">
        <v>200</v>
      </c>
      <c r="K314" s="369">
        <v>507500</v>
      </c>
      <c r="L314" s="369">
        <v>234000.44</v>
      </c>
      <c r="M314" s="351">
        <f t="shared" si="24"/>
        <v>46.10846108374384</v>
      </c>
      <c r="N314" s="44"/>
    </row>
    <row r="315" spans="1:14" ht="18.75" customHeight="1" x14ac:dyDescent="0.3">
      <c r="A315" s="1"/>
      <c r="B315" s="57"/>
      <c r="C315" s="57"/>
      <c r="D315" s="57"/>
      <c r="E315" s="57"/>
      <c r="F315" s="58"/>
      <c r="G315" s="20" t="s">
        <v>1</v>
      </c>
      <c r="H315" s="20"/>
      <c r="I315" s="190" t="s">
        <v>0</v>
      </c>
      <c r="J315" s="167">
        <v>800</v>
      </c>
      <c r="K315" s="369">
        <v>500</v>
      </c>
      <c r="L315" s="369">
        <v>0</v>
      </c>
      <c r="M315" s="351">
        <f t="shared" si="24"/>
        <v>0</v>
      </c>
      <c r="N315" s="44"/>
    </row>
    <row r="316" spans="1:14" ht="78" x14ac:dyDescent="0.3">
      <c r="A316" s="1"/>
      <c r="B316" s="57"/>
      <c r="C316" s="57"/>
      <c r="D316" s="57"/>
      <c r="E316" s="57"/>
      <c r="F316" s="58"/>
      <c r="G316" s="29" t="s">
        <v>162</v>
      </c>
      <c r="H316" s="357">
        <v>869</v>
      </c>
      <c r="I316" s="190"/>
      <c r="J316" s="167"/>
      <c r="K316" s="367">
        <f>SUM(K317+K387)</f>
        <v>325257903</v>
      </c>
      <c r="L316" s="367">
        <f>SUM(L317+L387)</f>
        <v>235230039.53999999</v>
      </c>
      <c r="M316" s="355">
        <f t="shared" si="24"/>
        <v>72.321083475718041</v>
      </c>
      <c r="N316" s="44"/>
    </row>
    <row r="317" spans="1:14" ht="67.5" customHeight="1" x14ac:dyDescent="0.3">
      <c r="A317" s="1"/>
      <c r="B317" s="57"/>
      <c r="C317" s="57"/>
      <c r="D317" s="57"/>
      <c r="E317" s="57"/>
      <c r="F317" s="58"/>
      <c r="G317" s="29" t="s">
        <v>47</v>
      </c>
      <c r="H317" s="29"/>
      <c r="I317" s="216" t="s">
        <v>84</v>
      </c>
      <c r="J317" s="184" t="s">
        <v>0</v>
      </c>
      <c r="K317" s="367">
        <f>SUM(K318+K380)</f>
        <v>325223903</v>
      </c>
      <c r="L317" s="367">
        <f>SUM(L318+L380)</f>
        <v>235196039.53999999</v>
      </c>
      <c r="M317" s="355">
        <f t="shared" si="24"/>
        <v>72.318189828746995</v>
      </c>
      <c r="N317" s="44"/>
    </row>
    <row r="318" spans="1:14" ht="78" x14ac:dyDescent="0.3">
      <c r="A318" s="1"/>
      <c r="B318" s="429" t="s">
        <v>26</v>
      </c>
      <c r="C318" s="429"/>
      <c r="D318" s="429"/>
      <c r="E318" s="429"/>
      <c r="F318" s="430"/>
      <c r="G318" s="113" t="s">
        <v>461</v>
      </c>
      <c r="H318" s="29"/>
      <c r="I318" s="217" t="s">
        <v>85</v>
      </c>
      <c r="J318" s="165" t="s">
        <v>0</v>
      </c>
      <c r="K318" s="361">
        <f>SUM(K319+K359+K362+K370+K373)</f>
        <v>324578903</v>
      </c>
      <c r="L318" s="361">
        <f>SUM(L319+L359+L362+L370+L373)</f>
        <v>234743563.38</v>
      </c>
      <c r="M318" s="362">
        <f t="shared" si="24"/>
        <v>72.322495766152741</v>
      </c>
      <c r="N318" s="42"/>
    </row>
    <row r="319" spans="1:14" ht="109.2" x14ac:dyDescent="0.3">
      <c r="A319" s="1"/>
      <c r="B319" s="432" t="s">
        <v>25</v>
      </c>
      <c r="C319" s="432"/>
      <c r="D319" s="432"/>
      <c r="E319" s="432"/>
      <c r="F319" s="433"/>
      <c r="G319" s="106" t="s">
        <v>87</v>
      </c>
      <c r="H319" s="40"/>
      <c r="I319" s="217" t="s">
        <v>86</v>
      </c>
      <c r="J319" s="193"/>
      <c r="K319" s="385">
        <f>SUM(K326+K329+K332+K335+K338+K341+K344+K348+K351+K357+K323+K353+K355+K320)</f>
        <v>177644988</v>
      </c>
      <c r="L319" s="385">
        <f>SUM(L326+L329+L332+L335+L338+L341+L344+L348+L351+L357+L323+L353+L355+L320)</f>
        <v>122570621.00999999</v>
      </c>
      <c r="M319" s="362">
        <f t="shared" si="24"/>
        <v>68.997511491852507</v>
      </c>
      <c r="N319" s="43"/>
    </row>
    <row r="320" spans="1:14" ht="62.4" x14ac:dyDescent="0.3">
      <c r="A320" s="1"/>
      <c r="B320" s="33"/>
      <c r="C320" s="33"/>
      <c r="D320" s="33"/>
      <c r="E320" s="33"/>
      <c r="F320" s="34"/>
      <c r="G320" s="107" t="s">
        <v>387</v>
      </c>
      <c r="H320" s="40"/>
      <c r="I320" s="221" t="s">
        <v>388</v>
      </c>
      <c r="J320" s="242"/>
      <c r="K320" s="363">
        <f>SUM(K321:K322)</f>
        <v>1800000</v>
      </c>
      <c r="L320" s="363">
        <f>SUM(L321:L322)</f>
        <v>1419871.67</v>
      </c>
      <c r="M320" s="365">
        <f t="shared" si="24"/>
        <v>78.881759444444441</v>
      </c>
      <c r="N320" s="43"/>
    </row>
    <row r="321" spans="1:14" ht="46.8" x14ac:dyDescent="0.3">
      <c r="A321" s="1"/>
      <c r="B321" s="116"/>
      <c r="C321" s="116"/>
      <c r="D321" s="116"/>
      <c r="E321" s="116"/>
      <c r="F321" s="117"/>
      <c r="G321" s="20" t="s">
        <v>2</v>
      </c>
      <c r="H321" s="40"/>
      <c r="I321" s="168"/>
      <c r="J321" s="167">
        <v>200</v>
      </c>
      <c r="K321" s="366">
        <v>20000</v>
      </c>
      <c r="L321" s="366">
        <v>16957.89</v>
      </c>
      <c r="M321" s="365">
        <f t="shared" si="24"/>
        <v>84.789450000000002</v>
      </c>
      <c r="N321" s="43"/>
    </row>
    <row r="322" spans="1:14" ht="31.2" x14ac:dyDescent="0.3">
      <c r="A322" s="1"/>
      <c r="B322" s="123"/>
      <c r="C322" s="123"/>
      <c r="D322" s="123"/>
      <c r="E322" s="123"/>
      <c r="F322" s="124"/>
      <c r="G322" s="20" t="s">
        <v>5</v>
      </c>
      <c r="H322" s="20"/>
      <c r="I322" s="219"/>
      <c r="J322" s="167">
        <v>300</v>
      </c>
      <c r="K322" s="366">
        <v>1780000</v>
      </c>
      <c r="L322" s="366">
        <v>1402913.78</v>
      </c>
      <c r="M322" s="365">
        <f t="shared" si="24"/>
        <v>78.815380898876413</v>
      </c>
      <c r="N322" s="43"/>
    </row>
    <row r="323" spans="1:14" ht="46.8" x14ac:dyDescent="0.3">
      <c r="A323" s="1"/>
      <c r="B323" s="116"/>
      <c r="C323" s="116"/>
      <c r="D323" s="116"/>
      <c r="E323" s="116"/>
      <c r="F323" s="117"/>
      <c r="G323" s="107" t="s">
        <v>194</v>
      </c>
      <c r="H323" s="40"/>
      <c r="I323" s="218" t="s">
        <v>195</v>
      </c>
      <c r="J323" s="193"/>
      <c r="K323" s="363">
        <f>SUM(K324:K325)</f>
        <v>500000</v>
      </c>
      <c r="L323" s="363">
        <f>SUM(L324:L325)</f>
        <v>236433.6</v>
      </c>
      <c r="M323" s="365">
        <f>L323/K323%</f>
        <v>47.286720000000003</v>
      </c>
      <c r="N323" s="43"/>
    </row>
    <row r="324" spans="1:14" ht="46.8" x14ac:dyDescent="0.3">
      <c r="A324" s="1"/>
      <c r="B324" s="11"/>
      <c r="C324" s="11"/>
      <c r="D324" s="11"/>
      <c r="E324" s="11"/>
      <c r="F324" s="12"/>
      <c r="G324" s="20" t="s">
        <v>2</v>
      </c>
      <c r="H324" s="23"/>
      <c r="I324" s="168"/>
      <c r="J324" s="167">
        <v>200</v>
      </c>
      <c r="K324" s="366">
        <v>5000</v>
      </c>
      <c r="L324" s="366">
        <v>2433.6</v>
      </c>
      <c r="M324" s="365">
        <f t="shared" si="24"/>
        <v>48.671999999999997</v>
      </c>
      <c r="N324" s="44"/>
    </row>
    <row r="325" spans="1:14" ht="31.2" x14ac:dyDescent="0.3">
      <c r="A325" s="1"/>
      <c r="B325" s="85"/>
      <c r="C325" s="85"/>
      <c r="D325" s="85"/>
      <c r="E325" s="85"/>
      <c r="F325" s="86"/>
      <c r="G325" s="20" t="s">
        <v>5</v>
      </c>
      <c r="H325" s="20"/>
      <c r="I325" s="219"/>
      <c r="J325" s="167">
        <v>300</v>
      </c>
      <c r="K325" s="366">
        <v>495000</v>
      </c>
      <c r="L325" s="366">
        <v>234000</v>
      </c>
      <c r="M325" s="365">
        <f t="shared" si="24"/>
        <v>47.272727272727273</v>
      </c>
      <c r="N325" s="44"/>
    </row>
    <row r="326" spans="1:14" ht="93.6" x14ac:dyDescent="0.3">
      <c r="A326" s="1"/>
      <c r="B326" s="16"/>
      <c r="C326" s="16"/>
      <c r="D326" s="16"/>
      <c r="E326" s="16"/>
      <c r="F326" s="17"/>
      <c r="G326" s="107" t="s">
        <v>88</v>
      </c>
      <c r="H326" s="20"/>
      <c r="I326" s="220" t="s">
        <v>89</v>
      </c>
      <c r="J326" s="167"/>
      <c r="K326" s="363">
        <f>SUM(K327:K328)</f>
        <v>2641387</v>
      </c>
      <c r="L326" s="363">
        <f>SUM(L327:L328)</f>
        <v>2641386.5099999998</v>
      </c>
      <c r="M326" s="365">
        <f t="shared" si="24"/>
        <v>99.999981449140165</v>
      </c>
      <c r="N326" s="44"/>
    </row>
    <row r="327" spans="1:14" ht="46.8" x14ac:dyDescent="0.3">
      <c r="A327" s="1"/>
      <c r="B327" s="423" t="s">
        <v>24</v>
      </c>
      <c r="C327" s="423"/>
      <c r="D327" s="423"/>
      <c r="E327" s="423"/>
      <c r="F327" s="424"/>
      <c r="G327" s="20" t="s">
        <v>2</v>
      </c>
      <c r="H327" s="20"/>
      <c r="I327" s="168"/>
      <c r="J327" s="167">
        <v>200</v>
      </c>
      <c r="K327" s="386">
        <v>32889.32</v>
      </c>
      <c r="L327" s="386">
        <v>32889.07</v>
      </c>
      <c r="M327" s="365">
        <f t="shared" si="24"/>
        <v>99.999239874828675</v>
      </c>
      <c r="N327" s="44"/>
    </row>
    <row r="328" spans="1:14" ht="31.2" x14ac:dyDescent="0.3">
      <c r="A328" s="1"/>
      <c r="B328" s="83"/>
      <c r="C328" s="83"/>
      <c r="D328" s="83"/>
      <c r="E328" s="83"/>
      <c r="F328" s="84"/>
      <c r="G328" s="20" t="s">
        <v>5</v>
      </c>
      <c r="H328" s="20"/>
      <c r="I328" s="168" t="s">
        <v>0</v>
      </c>
      <c r="J328" s="167">
        <v>300</v>
      </c>
      <c r="K328" s="363">
        <v>2608497.6800000002</v>
      </c>
      <c r="L328" s="363">
        <v>2608497.44</v>
      </c>
      <c r="M328" s="365">
        <f t="shared" si="24"/>
        <v>99.999990799301756</v>
      </c>
      <c r="N328" s="44"/>
    </row>
    <row r="329" spans="1:14" ht="64.5" customHeight="1" x14ac:dyDescent="0.3">
      <c r="A329" s="1"/>
      <c r="B329" s="425">
        <v>500</v>
      </c>
      <c r="C329" s="425"/>
      <c r="D329" s="425"/>
      <c r="E329" s="425"/>
      <c r="F329" s="426"/>
      <c r="G329" s="20" t="s">
        <v>90</v>
      </c>
      <c r="H329" s="20"/>
      <c r="I329" s="221" t="s">
        <v>91</v>
      </c>
      <c r="J329" s="167" t="s">
        <v>0</v>
      </c>
      <c r="K329" s="363">
        <f>SUM(K330:K331)</f>
        <v>14181306</v>
      </c>
      <c r="L329" s="363">
        <f>SUM(L330:L331)</f>
        <v>9792071.209999999</v>
      </c>
      <c r="M329" s="365">
        <f t="shared" si="24"/>
        <v>69.049149704547659</v>
      </c>
      <c r="N329" s="44"/>
    </row>
    <row r="330" spans="1:14" ht="46.8" x14ac:dyDescent="0.3">
      <c r="A330" s="1"/>
      <c r="B330" s="435" t="s">
        <v>23</v>
      </c>
      <c r="C330" s="435"/>
      <c r="D330" s="435"/>
      <c r="E330" s="435"/>
      <c r="F330" s="436"/>
      <c r="G330" s="20" t="s">
        <v>2</v>
      </c>
      <c r="H330" s="40"/>
      <c r="I330" s="168"/>
      <c r="J330" s="167">
        <v>200</v>
      </c>
      <c r="K330" s="386">
        <v>190000</v>
      </c>
      <c r="L330" s="386">
        <v>127209.61</v>
      </c>
      <c r="M330" s="365">
        <f t="shared" si="24"/>
        <v>66.952426315789481</v>
      </c>
      <c r="N330" s="44"/>
    </row>
    <row r="331" spans="1:14" ht="31.2" x14ac:dyDescent="0.3">
      <c r="A331" s="1"/>
      <c r="B331" s="425">
        <v>500</v>
      </c>
      <c r="C331" s="425"/>
      <c r="D331" s="425"/>
      <c r="E331" s="425"/>
      <c r="F331" s="426"/>
      <c r="G331" s="20" t="s">
        <v>5</v>
      </c>
      <c r="H331" s="20"/>
      <c r="I331" s="168" t="s">
        <v>0</v>
      </c>
      <c r="J331" s="167">
        <v>300</v>
      </c>
      <c r="K331" s="363">
        <v>13991306</v>
      </c>
      <c r="L331" s="363">
        <v>9664861.5999999996</v>
      </c>
      <c r="M331" s="365">
        <f t="shared" si="24"/>
        <v>69.077622918117868</v>
      </c>
      <c r="N331" s="44"/>
    </row>
    <row r="332" spans="1:14" ht="62.4" x14ac:dyDescent="0.3">
      <c r="A332" s="1"/>
      <c r="B332" s="435" t="s">
        <v>22</v>
      </c>
      <c r="C332" s="435"/>
      <c r="D332" s="435"/>
      <c r="E332" s="435"/>
      <c r="F332" s="436"/>
      <c r="G332" s="20" t="s">
        <v>92</v>
      </c>
      <c r="H332" s="20"/>
      <c r="I332" s="75" t="s">
        <v>207</v>
      </c>
      <c r="J332" s="167" t="s">
        <v>0</v>
      </c>
      <c r="K332" s="363">
        <f>SUM(K333:K334)</f>
        <v>8965000</v>
      </c>
      <c r="L332" s="363">
        <f>SUM(L333:L334)</f>
        <v>4907380.42</v>
      </c>
      <c r="M332" s="365">
        <f t="shared" si="24"/>
        <v>54.739324261015057</v>
      </c>
      <c r="N332" s="44"/>
    </row>
    <row r="333" spans="1:14" ht="46.8" x14ac:dyDescent="0.3">
      <c r="A333" s="1"/>
      <c r="B333" s="87"/>
      <c r="C333" s="87"/>
      <c r="D333" s="87"/>
      <c r="E333" s="87"/>
      <c r="F333" s="88"/>
      <c r="G333" s="20" t="s">
        <v>2</v>
      </c>
      <c r="H333" s="20"/>
      <c r="I333" s="168"/>
      <c r="J333" s="167">
        <v>200</v>
      </c>
      <c r="K333" s="363">
        <v>200000</v>
      </c>
      <c r="L333" s="363">
        <v>61251.62</v>
      </c>
      <c r="M333" s="365">
        <f t="shared" si="24"/>
        <v>30.625810000000001</v>
      </c>
      <c r="N333" s="44"/>
    </row>
    <row r="334" spans="1:14" ht="31.2" x14ac:dyDescent="0.3">
      <c r="A334" s="1"/>
      <c r="B334" s="425">
        <v>500</v>
      </c>
      <c r="C334" s="425"/>
      <c r="D334" s="425"/>
      <c r="E334" s="425"/>
      <c r="F334" s="426"/>
      <c r="G334" s="20" t="s">
        <v>5</v>
      </c>
      <c r="H334" s="20"/>
      <c r="I334" s="168" t="s">
        <v>0</v>
      </c>
      <c r="J334" s="167">
        <v>300</v>
      </c>
      <c r="K334" s="363">
        <v>8765000</v>
      </c>
      <c r="L334" s="363">
        <v>4846128.8</v>
      </c>
      <c r="M334" s="364">
        <f t="shared" si="24"/>
        <v>55.289547062179118</v>
      </c>
      <c r="N334" s="44"/>
    </row>
    <row r="335" spans="1:14" ht="93.75" customHeight="1" x14ac:dyDescent="0.3">
      <c r="A335" s="1"/>
      <c r="B335" s="435" t="s">
        <v>21</v>
      </c>
      <c r="C335" s="435"/>
      <c r="D335" s="435"/>
      <c r="E335" s="435"/>
      <c r="F335" s="436"/>
      <c r="G335" s="103" t="s">
        <v>93</v>
      </c>
      <c r="H335" s="49"/>
      <c r="I335" s="75" t="s">
        <v>208</v>
      </c>
      <c r="J335" s="167" t="s">
        <v>0</v>
      </c>
      <c r="K335" s="363">
        <f>SUM(K336:K337)</f>
        <v>18038000</v>
      </c>
      <c r="L335" s="363">
        <f>SUM(L336:L337)</f>
        <v>13158953</v>
      </c>
      <c r="M335" s="365">
        <f t="shared" si="24"/>
        <v>72.951286173633434</v>
      </c>
      <c r="N335" s="44"/>
    </row>
    <row r="336" spans="1:14" ht="46.8" x14ac:dyDescent="0.3">
      <c r="A336" s="1"/>
      <c r="B336" s="87"/>
      <c r="C336" s="87"/>
      <c r="D336" s="87"/>
      <c r="E336" s="87"/>
      <c r="F336" s="88"/>
      <c r="G336" s="20" t="s">
        <v>2</v>
      </c>
      <c r="H336" s="20"/>
      <c r="I336" s="168"/>
      <c r="J336" s="167">
        <v>200</v>
      </c>
      <c r="K336" s="363">
        <v>250000</v>
      </c>
      <c r="L336" s="363">
        <v>184179</v>
      </c>
      <c r="M336" s="365">
        <f t="shared" si="24"/>
        <v>73.671599999999998</v>
      </c>
      <c r="N336" s="44"/>
    </row>
    <row r="337" spans="1:14" ht="31.2" x14ac:dyDescent="0.3">
      <c r="A337" s="1"/>
      <c r="B337" s="425">
        <v>500</v>
      </c>
      <c r="C337" s="425"/>
      <c r="D337" s="425"/>
      <c r="E337" s="425"/>
      <c r="F337" s="426"/>
      <c r="G337" s="20" t="s">
        <v>5</v>
      </c>
      <c r="H337" s="20"/>
      <c r="I337" s="190" t="s">
        <v>0</v>
      </c>
      <c r="J337" s="167">
        <v>300</v>
      </c>
      <c r="K337" s="363">
        <v>17788000</v>
      </c>
      <c r="L337" s="363">
        <v>12974774</v>
      </c>
      <c r="M337" s="365">
        <f t="shared" si="24"/>
        <v>72.941162581515627</v>
      </c>
      <c r="N337" s="44"/>
    </row>
    <row r="338" spans="1:14" ht="114" customHeight="1" x14ac:dyDescent="0.3">
      <c r="A338" s="1"/>
      <c r="B338" s="131"/>
      <c r="C338" s="131"/>
      <c r="D338" s="131"/>
      <c r="E338" s="131"/>
      <c r="F338" s="132"/>
      <c r="G338" s="147" t="s">
        <v>94</v>
      </c>
      <c r="H338" s="148"/>
      <c r="I338" s="223" t="s">
        <v>209</v>
      </c>
      <c r="J338" s="167" t="s">
        <v>0</v>
      </c>
      <c r="K338" s="363">
        <f>SUM(K339:K340)</f>
        <v>29474230</v>
      </c>
      <c r="L338" s="363">
        <f>SUM(L339:L340)</f>
        <v>20125441.710000001</v>
      </c>
      <c r="M338" s="365">
        <f t="shared" si="24"/>
        <v>68.281484232158064</v>
      </c>
      <c r="N338" s="44"/>
    </row>
    <row r="339" spans="1:14" ht="46.8" x14ac:dyDescent="0.3">
      <c r="A339" s="1"/>
      <c r="B339" s="131"/>
      <c r="C339" s="131"/>
      <c r="D339" s="131"/>
      <c r="E339" s="131"/>
      <c r="F339" s="132"/>
      <c r="G339" s="20" t="s">
        <v>2</v>
      </c>
      <c r="H339" s="20"/>
      <c r="I339" s="168"/>
      <c r="J339" s="167">
        <v>200</v>
      </c>
      <c r="K339" s="363">
        <v>500000</v>
      </c>
      <c r="L339" s="363">
        <v>292476.79999999999</v>
      </c>
      <c r="M339" s="365">
        <f t="shared" si="24"/>
        <v>58.495359999999998</v>
      </c>
      <c r="N339" s="44"/>
    </row>
    <row r="340" spans="1:14" ht="31.2" x14ac:dyDescent="0.3">
      <c r="A340" s="1"/>
      <c r="B340" s="435" t="s">
        <v>20</v>
      </c>
      <c r="C340" s="435"/>
      <c r="D340" s="435"/>
      <c r="E340" s="435"/>
      <c r="F340" s="436"/>
      <c r="G340" s="20" t="s">
        <v>5</v>
      </c>
      <c r="H340" s="149"/>
      <c r="I340" s="222" t="s">
        <v>0</v>
      </c>
      <c r="J340" s="167">
        <v>300</v>
      </c>
      <c r="K340" s="363">
        <v>28974230</v>
      </c>
      <c r="L340" s="363">
        <v>19832964.91</v>
      </c>
      <c r="M340" s="365">
        <f t="shared" si="24"/>
        <v>68.450360579038687</v>
      </c>
      <c r="N340" s="44"/>
    </row>
    <row r="341" spans="1:14" ht="15.6" x14ac:dyDescent="0.3">
      <c r="A341" s="1"/>
      <c r="B341" s="87"/>
      <c r="C341" s="87"/>
      <c r="D341" s="87"/>
      <c r="E341" s="87"/>
      <c r="F341" s="88"/>
      <c r="G341" s="215" t="s">
        <v>95</v>
      </c>
      <c r="H341" s="20"/>
      <c r="I341" s="75" t="s">
        <v>210</v>
      </c>
      <c r="J341" s="167" t="s">
        <v>0</v>
      </c>
      <c r="K341" s="363">
        <f>SUM(K342:K343)</f>
        <v>10721759</v>
      </c>
      <c r="L341" s="363">
        <f>SUM(L342:L343)</f>
        <v>6689170.4199999999</v>
      </c>
      <c r="M341" s="365">
        <f t="shared" si="24"/>
        <v>62.388740690776579</v>
      </c>
      <c r="N341" s="44"/>
    </row>
    <row r="342" spans="1:14" ht="46.8" x14ac:dyDescent="0.3">
      <c r="A342" s="1"/>
      <c r="B342" s="425">
        <v>500</v>
      </c>
      <c r="C342" s="425"/>
      <c r="D342" s="425"/>
      <c r="E342" s="425"/>
      <c r="F342" s="426"/>
      <c r="G342" s="20" t="s">
        <v>2</v>
      </c>
      <c r="H342" s="20"/>
      <c r="I342" s="168"/>
      <c r="J342" s="167">
        <v>200</v>
      </c>
      <c r="K342" s="363">
        <v>150000</v>
      </c>
      <c r="L342" s="363">
        <v>82512.39</v>
      </c>
      <c r="M342" s="365">
        <f t="shared" si="24"/>
        <v>55.00826</v>
      </c>
      <c r="N342" s="44"/>
    </row>
    <row r="343" spans="1:14" ht="31.2" x14ac:dyDescent="0.3">
      <c r="A343" s="1"/>
      <c r="B343" s="435" t="s">
        <v>19</v>
      </c>
      <c r="C343" s="435"/>
      <c r="D343" s="435"/>
      <c r="E343" s="435"/>
      <c r="F343" s="436"/>
      <c r="G343" s="21" t="s">
        <v>5</v>
      </c>
      <c r="H343" s="26"/>
      <c r="I343" s="222" t="s">
        <v>0</v>
      </c>
      <c r="J343" s="167">
        <v>300</v>
      </c>
      <c r="K343" s="363">
        <v>10571759</v>
      </c>
      <c r="L343" s="363">
        <v>6606658.0300000003</v>
      </c>
      <c r="M343" s="365">
        <f t="shared" si="24"/>
        <v>62.493460454404989</v>
      </c>
      <c r="N343" s="44"/>
    </row>
    <row r="344" spans="1:14" ht="66.75" customHeight="1" x14ac:dyDescent="0.3">
      <c r="A344" s="1"/>
      <c r="B344" s="72"/>
      <c r="C344" s="72"/>
      <c r="D344" s="72"/>
      <c r="E344" s="72"/>
      <c r="F344" s="73"/>
      <c r="G344" s="103" t="s">
        <v>96</v>
      </c>
      <c r="H344" s="40"/>
      <c r="I344" s="75" t="s">
        <v>211</v>
      </c>
      <c r="J344" s="167" t="s">
        <v>0</v>
      </c>
      <c r="K344" s="363">
        <f>SUM(K345:K347)</f>
        <v>9746026</v>
      </c>
      <c r="L344" s="363">
        <f>SUM(L345:L347)</f>
        <v>6738976.9800000004</v>
      </c>
      <c r="M344" s="365">
        <f t="shared" si="24"/>
        <v>69.145895773313157</v>
      </c>
      <c r="N344" s="44"/>
    </row>
    <row r="345" spans="1:14" ht="140.4" x14ac:dyDescent="0.3">
      <c r="A345" s="1"/>
      <c r="B345" s="425">
        <v>500</v>
      </c>
      <c r="C345" s="425"/>
      <c r="D345" s="425"/>
      <c r="E345" s="425"/>
      <c r="F345" s="426"/>
      <c r="G345" s="19" t="s">
        <v>3</v>
      </c>
      <c r="H345" s="20"/>
      <c r="I345" s="186" t="s">
        <v>0</v>
      </c>
      <c r="J345" s="167">
        <v>100</v>
      </c>
      <c r="K345" s="363">
        <v>7755033</v>
      </c>
      <c r="L345" s="363">
        <v>5513883</v>
      </c>
      <c r="M345" s="365">
        <f t="shared" si="24"/>
        <v>71.100703246523906</v>
      </c>
      <c r="N345" s="44"/>
    </row>
    <row r="346" spans="1:14" ht="46.8" x14ac:dyDescent="0.3">
      <c r="A346" s="1"/>
      <c r="B346" s="268"/>
      <c r="C346" s="268"/>
      <c r="D346" s="268"/>
      <c r="E346" s="268"/>
      <c r="F346" s="269"/>
      <c r="G346" s="20" t="s">
        <v>2</v>
      </c>
      <c r="H346" s="26"/>
      <c r="I346" s="168"/>
      <c r="J346" s="167">
        <v>200</v>
      </c>
      <c r="K346" s="363">
        <v>1984993</v>
      </c>
      <c r="L346" s="363">
        <v>1220611.98</v>
      </c>
      <c r="M346" s="365">
        <f t="shared" si="24"/>
        <v>61.492004253919283</v>
      </c>
      <c r="N346" s="44"/>
    </row>
    <row r="347" spans="1:14" ht="18" customHeight="1" x14ac:dyDescent="0.3">
      <c r="A347" s="1"/>
      <c r="B347" s="435" t="s">
        <v>18</v>
      </c>
      <c r="C347" s="435"/>
      <c r="D347" s="435"/>
      <c r="E347" s="435"/>
      <c r="F347" s="436"/>
      <c r="G347" s="20" t="s">
        <v>1</v>
      </c>
      <c r="H347" s="49"/>
      <c r="I347" s="168" t="s">
        <v>0</v>
      </c>
      <c r="J347" s="167">
        <v>800</v>
      </c>
      <c r="K347" s="363">
        <v>6000</v>
      </c>
      <c r="L347" s="363">
        <v>4482</v>
      </c>
      <c r="M347" s="365">
        <f t="shared" si="24"/>
        <v>74.7</v>
      </c>
      <c r="N347" s="44"/>
    </row>
    <row r="348" spans="1:14" ht="62.4" x14ac:dyDescent="0.3">
      <c r="A348" s="1"/>
      <c r="B348" s="7"/>
      <c r="C348" s="7"/>
      <c r="D348" s="7"/>
      <c r="E348" s="7"/>
      <c r="F348" s="8"/>
      <c r="G348" s="101" t="s">
        <v>97</v>
      </c>
      <c r="H348" s="19"/>
      <c r="I348" s="220" t="s">
        <v>212</v>
      </c>
      <c r="J348" s="167" t="s">
        <v>0</v>
      </c>
      <c r="K348" s="363">
        <f>SUM(K349:K350)</f>
        <v>14156000</v>
      </c>
      <c r="L348" s="363">
        <f>SUM(L349:L350)</f>
        <v>9613066.0899999999</v>
      </c>
      <c r="M348" s="365">
        <f t="shared" si="24"/>
        <v>67.908067886408588</v>
      </c>
      <c r="N348" s="44"/>
    </row>
    <row r="349" spans="1:14" ht="46.8" x14ac:dyDescent="0.3">
      <c r="A349" s="1"/>
      <c r="B349" s="7"/>
      <c r="C349" s="7"/>
      <c r="D349" s="7"/>
      <c r="E349" s="7"/>
      <c r="F349" s="8"/>
      <c r="G349" s="20" t="s">
        <v>2</v>
      </c>
      <c r="H349" s="20"/>
      <c r="I349" s="168"/>
      <c r="J349" s="167">
        <v>200</v>
      </c>
      <c r="K349" s="363">
        <v>500</v>
      </c>
      <c r="L349" s="363">
        <v>199.09</v>
      </c>
      <c r="M349" s="365">
        <f t="shared" si="24"/>
        <v>39.817999999999998</v>
      </c>
      <c r="N349" s="44"/>
    </row>
    <row r="350" spans="1:14" ht="31.2" x14ac:dyDescent="0.3">
      <c r="A350" s="1"/>
      <c r="B350" s="233"/>
      <c r="C350" s="233"/>
      <c r="D350" s="233"/>
      <c r="E350" s="233"/>
      <c r="F350" s="234"/>
      <c r="G350" s="20" t="s">
        <v>5</v>
      </c>
      <c r="H350" s="20"/>
      <c r="I350" s="168" t="s">
        <v>0</v>
      </c>
      <c r="J350" s="167">
        <v>300</v>
      </c>
      <c r="K350" s="363">
        <v>14155500</v>
      </c>
      <c r="L350" s="363">
        <v>9612867</v>
      </c>
      <c r="M350" s="364">
        <f t="shared" ref="M350:M358" si="27">L350/K350%</f>
        <v>67.909060082653383</v>
      </c>
      <c r="N350" s="44"/>
    </row>
    <row r="351" spans="1:14" ht="109.2" x14ac:dyDescent="0.3">
      <c r="A351" s="1"/>
      <c r="B351" s="233"/>
      <c r="C351" s="233"/>
      <c r="D351" s="233"/>
      <c r="E351" s="233"/>
      <c r="F351" s="234"/>
      <c r="G351" s="20" t="s">
        <v>183</v>
      </c>
      <c r="H351" s="20"/>
      <c r="I351" s="168" t="s">
        <v>213</v>
      </c>
      <c r="J351" s="167"/>
      <c r="K351" s="363">
        <f>SUM(K352)</f>
        <v>9687</v>
      </c>
      <c r="L351" s="363">
        <f>SUM(L352)</f>
        <v>7755.74</v>
      </c>
      <c r="M351" s="365">
        <f t="shared" si="27"/>
        <v>80.063383916589231</v>
      </c>
      <c r="N351" s="44"/>
    </row>
    <row r="352" spans="1:14" ht="46.8" x14ac:dyDescent="0.3">
      <c r="A352" s="1"/>
      <c r="B352" s="229"/>
      <c r="C352" s="229"/>
      <c r="D352" s="229"/>
      <c r="E352" s="229"/>
      <c r="F352" s="230"/>
      <c r="G352" s="20" t="s">
        <v>2</v>
      </c>
      <c r="H352" s="20"/>
      <c r="I352" s="168"/>
      <c r="J352" s="167">
        <v>200</v>
      </c>
      <c r="K352" s="363">
        <v>9687</v>
      </c>
      <c r="L352" s="363">
        <v>7755.74</v>
      </c>
      <c r="M352" s="364">
        <f t="shared" si="27"/>
        <v>80.063383916589231</v>
      </c>
      <c r="N352" s="44"/>
    </row>
    <row r="353" spans="1:14" ht="109.2" x14ac:dyDescent="0.3">
      <c r="A353" s="1"/>
      <c r="B353" s="229"/>
      <c r="C353" s="229"/>
      <c r="D353" s="229"/>
      <c r="E353" s="229"/>
      <c r="F353" s="230"/>
      <c r="G353" s="20" t="s">
        <v>253</v>
      </c>
      <c r="H353" s="20"/>
      <c r="I353" s="168" t="s">
        <v>389</v>
      </c>
      <c r="J353" s="167"/>
      <c r="K353" s="363">
        <f>SUM(K354)</f>
        <v>844508</v>
      </c>
      <c r="L353" s="363">
        <f>SUM(L354)</f>
        <v>584714.44999999995</v>
      </c>
      <c r="M353" s="365">
        <f t="shared" si="27"/>
        <v>69.237289640832287</v>
      </c>
      <c r="N353" s="44"/>
    </row>
    <row r="354" spans="1:14" ht="46.8" x14ac:dyDescent="0.3">
      <c r="A354" s="1"/>
      <c r="B354" s="425">
        <v>500</v>
      </c>
      <c r="C354" s="425"/>
      <c r="D354" s="425"/>
      <c r="E354" s="425"/>
      <c r="F354" s="426"/>
      <c r="G354" s="20" t="s">
        <v>2</v>
      </c>
      <c r="H354" s="20"/>
      <c r="I354" s="168"/>
      <c r="J354" s="167">
        <v>200</v>
      </c>
      <c r="K354" s="363">
        <v>844508</v>
      </c>
      <c r="L354" s="363">
        <v>584714.44999999995</v>
      </c>
      <c r="M354" s="364">
        <f t="shared" si="27"/>
        <v>69.237289640832287</v>
      </c>
      <c r="N354" s="44"/>
    </row>
    <row r="355" spans="1:14" ht="62.4" x14ac:dyDescent="0.3">
      <c r="A355" s="1"/>
      <c r="B355" s="35"/>
      <c r="C355" s="35"/>
      <c r="D355" s="35"/>
      <c r="E355" s="35"/>
      <c r="F355" s="36"/>
      <c r="G355" s="20" t="s">
        <v>250</v>
      </c>
      <c r="H355" s="48"/>
      <c r="I355" s="168" t="s">
        <v>251</v>
      </c>
      <c r="J355" s="167"/>
      <c r="K355" s="363">
        <f>SUM(K356)</f>
        <v>66004196</v>
      </c>
      <c r="L355" s="363">
        <f>SUM(L356)</f>
        <v>46182472</v>
      </c>
      <c r="M355" s="365">
        <f t="shared" si="27"/>
        <v>69.968994092436191</v>
      </c>
      <c r="N355" s="44"/>
    </row>
    <row r="356" spans="1:14" ht="31.2" x14ac:dyDescent="0.3">
      <c r="A356" s="1"/>
      <c r="B356" s="35"/>
      <c r="C356" s="35"/>
      <c r="D356" s="35"/>
      <c r="E356" s="35"/>
      <c r="F356" s="36"/>
      <c r="G356" s="20" t="s">
        <v>5</v>
      </c>
      <c r="H356" s="20"/>
      <c r="I356" s="168" t="s">
        <v>0</v>
      </c>
      <c r="J356" s="167">
        <v>300</v>
      </c>
      <c r="K356" s="363">
        <v>66004196</v>
      </c>
      <c r="L356" s="363">
        <v>46182472</v>
      </c>
      <c r="M356" s="365">
        <f t="shared" si="27"/>
        <v>69.968994092436191</v>
      </c>
      <c r="N356" s="44"/>
    </row>
    <row r="357" spans="1:14" ht="84" customHeight="1" x14ac:dyDescent="0.3">
      <c r="A357" s="1"/>
      <c r="B357" s="131"/>
      <c r="C357" s="131"/>
      <c r="D357" s="131"/>
      <c r="E357" s="131"/>
      <c r="F357" s="132"/>
      <c r="G357" s="20" t="s">
        <v>184</v>
      </c>
      <c r="H357" s="20"/>
      <c r="I357" s="168" t="s">
        <v>185</v>
      </c>
      <c r="J357" s="167"/>
      <c r="K357" s="363">
        <f>SUM(K358)</f>
        <v>562889</v>
      </c>
      <c r="L357" s="363">
        <f>SUM(L358)</f>
        <v>472927.21</v>
      </c>
      <c r="M357" s="365">
        <f t="shared" si="27"/>
        <v>84.017845436666903</v>
      </c>
      <c r="N357" s="44"/>
    </row>
    <row r="358" spans="1:14" ht="31.2" x14ac:dyDescent="0.3">
      <c r="A358" s="1"/>
      <c r="B358" s="131"/>
      <c r="C358" s="131"/>
      <c r="D358" s="131"/>
      <c r="E358" s="131"/>
      <c r="F358" s="132"/>
      <c r="G358" s="21" t="s">
        <v>5</v>
      </c>
      <c r="H358" s="20"/>
      <c r="I358" s="168" t="s">
        <v>0</v>
      </c>
      <c r="J358" s="167">
        <v>300</v>
      </c>
      <c r="K358" s="363">
        <v>562889</v>
      </c>
      <c r="L358" s="363">
        <v>472927.21</v>
      </c>
      <c r="M358" s="365">
        <f t="shared" si="27"/>
        <v>84.017845436666903</v>
      </c>
      <c r="N358" s="44"/>
    </row>
    <row r="359" spans="1:14" ht="78" x14ac:dyDescent="0.3">
      <c r="A359" s="1"/>
      <c r="B359" s="97"/>
      <c r="C359" s="97"/>
      <c r="D359" s="97"/>
      <c r="E359" s="97"/>
      <c r="F359" s="98"/>
      <c r="G359" s="24" t="s">
        <v>98</v>
      </c>
      <c r="H359" s="20"/>
      <c r="I359" s="120" t="s">
        <v>99</v>
      </c>
      <c r="J359" s="165"/>
      <c r="K359" s="361">
        <f>SUM(K360)</f>
        <v>82541876</v>
      </c>
      <c r="L359" s="361">
        <f>SUM(L360)</f>
        <v>61595159</v>
      </c>
      <c r="M359" s="362">
        <f t="shared" ref="M359:M386" si="28">L359/K359%</f>
        <v>74.622921097649879</v>
      </c>
      <c r="N359" s="44"/>
    </row>
    <row r="360" spans="1:14" ht="156" x14ac:dyDescent="0.3">
      <c r="A360" s="1"/>
      <c r="B360" s="97"/>
      <c r="C360" s="97"/>
      <c r="D360" s="97"/>
      <c r="E360" s="97"/>
      <c r="F360" s="98"/>
      <c r="G360" s="101" t="s">
        <v>100</v>
      </c>
      <c r="H360" s="20"/>
      <c r="I360" s="156" t="s">
        <v>215</v>
      </c>
      <c r="J360" s="167"/>
      <c r="K360" s="363">
        <f>SUM(K361:K361)</f>
        <v>82541876</v>
      </c>
      <c r="L360" s="363">
        <f>SUM(L361:L361)</f>
        <v>61595159</v>
      </c>
      <c r="M360" s="365">
        <f t="shared" si="28"/>
        <v>74.622921097649879</v>
      </c>
      <c r="N360" s="44"/>
    </row>
    <row r="361" spans="1:14" ht="67.5" customHeight="1" x14ac:dyDescent="0.3">
      <c r="A361" s="1"/>
      <c r="B361" s="35"/>
      <c r="C361" s="35"/>
      <c r="D361" s="35"/>
      <c r="E361" s="35"/>
      <c r="F361" s="36"/>
      <c r="G361" s="20" t="s">
        <v>4</v>
      </c>
      <c r="H361" s="24"/>
      <c r="I361" s="166"/>
      <c r="J361" s="167">
        <v>600</v>
      </c>
      <c r="K361" s="363">
        <v>82541876</v>
      </c>
      <c r="L361" s="363">
        <v>61595159</v>
      </c>
      <c r="M361" s="387">
        <f t="shared" si="28"/>
        <v>74.622921097649879</v>
      </c>
      <c r="N361" s="44"/>
    </row>
    <row r="362" spans="1:14" ht="78" customHeight="1" x14ac:dyDescent="0.3">
      <c r="A362" s="1"/>
      <c r="B362" s="35"/>
      <c r="C362" s="35"/>
      <c r="D362" s="35"/>
      <c r="E362" s="35"/>
      <c r="F362" s="36"/>
      <c r="G362" s="100" t="s">
        <v>101</v>
      </c>
      <c r="H362" s="48"/>
      <c r="I362" s="120" t="s">
        <v>102</v>
      </c>
      <c r="J362" s="165"/>
      <c r="K362" s="361">
        <f>SUM(K363+K368+K366)</f>
        <v>12564139</v>
      </c>
      <c r="L362" s="361">
        <f>SUM(L363+L368+L366)</f>
        <v>11173161.33</v>
      </c>
      <c r="M362" s="362">
        <f t="shared" si="28"/>
        <v>88.928985344718015</v>
      </c>
      <c r="N362" s="44"/>
    </row>
    <row r="363" spans="1:14" ht="33" customHeight="1" x14ac:dyDescent="0.3">
      <c r="A363" s="1"/>
      <c r="B363" s="243"/>
      <c r="C363" s="243"/>
      <c r="D363" s="243"/>
      <c r="E363" s="243"/>
      <c r="F363" s="244"/>
      <c r="G363" s="103" t="s">
        <v>103</v>
      </c>
      <c r="H363" s="48"/>
      <c r="I363" s="221" t="s">
        <v>214</v>
      </c>
      <c r="J363" s="167" t="s">
        <v>0</v>
      </c>
      <c r="K363" s="363">
        <f>SUM(K364:K365)</f>
        <v>3398800</v>
      </c>
      <c r="L363" s="363">
        <f>SUM(L364:L365)</f>
        <v>2869442.11</v>
      </c>
      <c r="M363" s="365">
        <f t="shared" si="28"/>
        <v>84.425153289396249</v>
      </c>
      <c r="N363" s="44"/>
    </row>
    <row r="364" spans="1:14" ht="46.8" x14ac:dyDescent="0.3">
      <c r="A364" s="1"/>
      <c r="B364" s="243"/>
      <c r="C364" s="243"/>
      <c r="D364" s="243"/>
      <c r="E364" s="243"/>
      <c r="F364" s="244"/>
      <c r="G364" s="20" t="s">
        <v>2</v>
      </c>
      <c r="H364" s="48"/>
      <c r="I364" s="168"/>
      <c r="J364" s="167">
        <v>200</v>
      </c>
      <c r="K364" s="363">
        <v>57140</v>
      </c>
      <c r="L364" s="363">
        <v>37710.53</v>
      </c>
      <c r="M364" s="365">
        <f t="shared" si="28"/>
        <v>65.996727336366817</v>
      </c>
      <c r="N364" s="44"/>
    </row>
    <row r="365" spans="1:14" ht="31.2" x14ac:dyDescent="0.3">
      <c r="A365" s="1"/>
      <c r="B365" s="243"/>
      <c r="C365" s="243"/>
      <c r="D365" s="243"/>
      <c r="E365" s="243"/>
      <c r="F365" s="244"/>
      <c r="G365" s="20" t="s">
        <v>5</v>
      </c>
      <c r="H365" s="48"/>
      <c r="I365" s="168" t="s">
        <v>0</v>
      </c>
      <c r="J365" s="167">
        <v>300</v>
      </c>
      <c r="K365" s="363">
        <v>3341660</v>
      </c>
      <c r="L365" s="363">
        <v>2831731.58</v>
      </c>
      <c r="M365" s="365">
        <f t="shared" si="28"/>
        <v>84.740266214994946</v>
      </c>
      <c r="N365" s="44"/>
    </row>
    <row r="366" spans="1:14" ht="109.2" x14ac:dyDescent="0.3">
      <c r="A366" s="1"/>
      <c r="B366" s="243"/>
      <c r="C366" s="243"/>
      <c r="D366" s="243"/>
      <c r="E366" s="243"/>
      <c r="F366" s="244"/>
      <c r="G366" s="20" t="s">
        <v>259</v>
      </c>
      <c r="H366" s="48"/>
      <c r="I366" s="168" t="s">
        <v>260</v>
      </c>
      <c r="J366" s="167"/>
      <c r="K366" s="363">
        <f t="shared" ref="K366:L366" si="29">SUM(K367)</f>
        <v>179783</v>
      </c>
      <c r="L366" s="363">
        <f t="shared" si="29"/>
        <v>94834.22</v>
      </c>
      <c r="M366" s="365">
        <f t="shared" si="28"/>
        <v>52.749269953221386</v>
      </c>
      <c r="N366" s="44"/>
    </row>
    <row r="367" spans="1:14" ht="46.8" x14ac:dyDescent="0.3">
      <c r="A367" s="1"/>
      <c r="B367" s="35"/>
      <c r="C367" s="35"/>
      <c r="D367" s="35"/>
      <c r="E367" s="35"/>
      <c r="F367" s="36"/>
      <c r="G367" s="20" t="s">
        <v>2</v>
      </c>
      <c r="H367" s="20"/>
      <c r="I367" s="168"/>
      <c r="J367" s="167">
        <v>200</v>
      </c>
      <c r="K367" s="363">
        <v>179783</v>
      </c>
      <c r="L367" s="363">
        <v>94834.22</v>
      </c>
      <c r="M367" s="365">
        <f t="shared" si="28"/>
        <v>52.749269953221386</v>
      </c>
      <c r="N367" s="44"/>
    </row>
    <row r="368" spans="1:14" ht="114" customHeight="1" x14ac:dyDescent="0.3">
      <c r="A368" s="1"/>
      <c r="B368" s="35"/>
      <c r="C368" s="35"/>
      <c r="D368" s="35"/>
      <c r="E368" s="35"/>
      <c r="F368" s="36"/>
      <c r="G368" s="20" t="s">
        <v>261</v>
      </c>
      <c r="H368" s="39"/>
      <c r="I368" s="168" t="s">
        <v>262</v>
      </c>
      <c r="J368" s="167"/>
      <c r="K368" s="363">
        <f>SUM(K369:K369)</f>
        <v>8985556</v>
      </c>
      <c r="L368" s="363">
        <f>SUM(L369:L369)</f>
        <v>8208885</v>
      </c>
      <c r="M368" s="365">
        <f t="shared" si="28"/>
        <v>91.356450285324584</v>
      </c>
      <c r="N368" s="43"/>
    </row>
    <row r="369" spans="1:14" ht="31.2" x14ac:dyDescent="0.3">
      <c r="A369" s="1"/>
      <c r="B369" s="435" t="s">
        <v>17</v>
      </c>
      <c r="C369" s="435"/>
      <c r="D369" s="435"/>
      <c r="E369" s="435"/>
      <c r="F369" s="436"/>
      <c r="G369" s="20" t="s">
        <v>5</v>
      </c>
      <c r="H369" s="49"/>
      <c r="I369" s="168" t="s">
        <v>0</v>
      </c>
      <c r="J369" s="167">
        <v>300</v>
      </c>
      <c r="K369" s="363">
        <v>8985556</v>
      </c>
      <c r="L369" s="363">
        <v>8208885</v>
      </c>
      <c r="M369" s="365">
        <f t="shared" si="28"/>
        <v>91.356450285324584</v>
      </c>
      <c r="N369" s="43"/>
    </row>
    <row r="370" spans="1:14" ht="46.8" x14ac:dyDescent="0.3">
      <c r="A370" s="1"/>
      <c r="B370" s="277"/>
      <c r="C370" s="277"/>
      <c r="D370" s="277"/>
      <c r="E370" s="277"/>
      <c r="F370" s="278"/>
      <c r="G370" s="100" t="s">
        <v>104</v>
      </c>
      <c r="H370" s="48"/>
      <c r="I370" s="224" t="s">
        <v>105</v>
      </c>
      <c r="J370" s="167"/>
      <c r="K370" s="361">
        <f>SUM(K371)</f>
        <v>23700</v>
      </c>
      <c r="L370" s="361">
        <f>SUM(L371)</f>
        <v>8000</v>
      </c>
      <c r="M370" s="362">
        <f t="shared" si="28"/>
        <v>33.755274261603375</v>
      </c>
      <c r="N370" s="43"/>
    </row>
    <row r="371" spans="1:14" ht="31.2" x14ac:dyDescent="0.3">
      <c r="A371" s="1"/>
      <c r="B371" s="87"/>
      <c r="C371" s="87"/>
      <c r="D371" s="87"/>
      <c r="E371" s="87"/>
      <c r="F371" s="88"/>
      <c r="G371" s="101" t="s">
        <v>106</v>
      </c>
      <c r="H371" s="20"/>
      <c r="I371" s="75" t="s">
        <v>107</v>
      </c>
      <c r="J371" s="167" t="s">
        <v>0</v>
      </c>
      <c r="K371" s="363">
        <f>SUM(K372:K372)</f>
        <v>23700</v>
      </c>
      <c r="L371" s="363">
        <f>SUM(L372:L372)</f>
        <v>8000</v>
      </c>
      <c r="M371" s="365">
        <f t="shared" si="28"/>
        <v>33.755274261603375</v>
      </c>
      <c r="N371" s="43"/>
    </row>
    <row r="372" spans="1:14" ht="46.8" x14ac:dyDescent="0.3">
      <c r="A372" s="1"/>
      <c r="B372" s="425">
        <v>500</v>
      </c>
      <c r="C372" s="425"/>
      <c r="D372" s="425"/>
      <c r="E372" s="425"/>
      <c r="F372" s="426"/>
      <c r="G372" s="19" t="s">
        <v>2</v>
      </c>
      <c r="H372" s="20"/>
      <c r="I372" s="186"/>
      <c r="J372" s="167">
        <v>200</v>
      </c>
      <c r="K372" s="363">
        <v>23700</v>
      </c>
      <c r="L372" s="363">
        <v>8000</v>
      </c>
      <c r="M372" s="365">
        <f t="shared" si="28"/>
        <v>33.755274261603375</v>
      </c>
      <c r="N372" s="44"/>
    </row>
    <row r="373" spans="1:14" ht="62.4" x14ac:dyDescent="0.3">
      <c r="A373" s="1"/>
      <c r="B373" s="437" t="s">
        <v>16</v>
      </c>
      <c r="C373" s="438"/>
      <c r="D373" s="438"/>
      <c r="E373" s="438"/>
      <c r="F373" s="438"/>
      <c r="G373" s="19" t="s">
        <v>225</v>
      </c>
      <c r="H373" s="23"/>
      <c r="I373" s="186" t="s">
        <v>228</v>
      </c>
      <c r="J373" s="167"/>
      <c r="K373" s="361">
        <f>SUM(K374+K376+K378)</f>
        <v>51804200</v>
      </c>
      <c r="L373" s="361">
        <f>SUM(L374+L376+L378)</f>
        <v>39396622.039999999</v>
      </c>
      <c r="M373" s="362">
        <f t="shared" si="28"/>
        <v>76.049088761142912</v>
      </c>
      <c r="N373" s="43"/>
    </row>
    <row r="374" spans="1:14" ht="93.6" x14ac:dyDescent="0.3">
      <c r="A374" s="1"/>
      <c r="B374" s="426">
        <v>500</v>
      </c>
      <c r="C374" s="434"/>
      <c r="D374" s="434"/>
      <c r="E374" s="434"/>
      <c r="F374" s="434"/>
      <c r="G374" s="19" t="s">
        <v>226</v>
      </c>
      <c r="H374" s="20"/>
      <c r="I374" s="186" t="s">
        <v>229</v>
      </c>
      <c r="J374" s="167"/>
      <c r="K374" s="363">
        <f>SUM(K375:K375)</f>
        <v>26290656</v>
      </c>
      <c r="L374" s="363">
        <f>SUM(L375:L375)</f>
        <v>21224276</v>
      </c>
      <c r="M374" s="365">
        <f t="shared" si="28"/>
        <v>80.729351142854711</v>
      </c>
      <c r="N374" s="44"/>
    </row>
    <row r="375" spans="1:14" ht="31.2" x14ac:dyDescent="0.3">
      <c r="A375" s="1"/>
      <c r="B375" s="182"/>
      <c r="C375" s="185"/>
      <c r="D375" s="185"/>
      <c r="E375" s="185"/>
      <c r="F375" s="185"/>
      <c r="G375" s="20" t="s">
        <v>5</v>
      </c>
      <c r="H375" s="20"/>
      <c r="I375" s="168" t="s">
        <v>0</v>
      </c>
      <c r="J375" s="167">
        <v>300</v>
      </c>
      <c r="K375" s="363">
        <v>26290656</v>
      </c>
      <c r="L375" s="363">
        <v>21224276</v>
      </c>
      <c r="M375" s="365">
        <f t="shared" si="28"/>
        <v>80.729351142854711</v>
      </c>
      <c r="N375" s="44"/>
    </row>
    <row r="376" spans="1:14" ht="93.6" x14ac:dyDescent="0.3">
      <c r="A376" s="1"/>
      <c r="B376" s="182"/>
      <c r="C376" s="185"/>
      <c r="D376" s="185"/>
      <c r="E376" s="185"/>
      <c r="F376" s="185"/>
      <c r="G376" s="19" t="s">
        <v>227</v>
      </c>
      <c r="H376" s="20"/>
      <c r="I376" s="186" t="s">
        <v>230</v>
      </c>
      <c r="J376" s="167"/>
      <c r="K376" s="363">
        <f>SUM(K377:K377)</f>
        <v>25166544</v>
      </c>
      <c r="L376" s="363">
        <f>SUM(L377:L377)</f>
        <v>17901240.190000001</v>
      </c>
      <c r="M376" s="365">
        <f t="shared" si="28"/>
        <v>71.131102427095271</v>
      </c>
      <c r="N376" s="44"/>
    </row>
    <row r="377" spans="1:14" ht="31.2" x14ac:dyDescent="0.3">
      <c r="A377" s="1"/>
      <c r="B377" s="182"/>
      <c r="C377" s="185"/>
      <c r="D377" s="185"/>
      <c r="E377" s="185"/>
      <c r="F377" s="185"/>
      <c r="G377" s="20" t="s">
        <v>5</v>
      </c>
      <c r="H377" s="20"/>
      <c r="I377" s="168" t="s">
        <v>0</v>
      </c>
      <c r="J377" s="167">
        <v>300</v>
      </c>
      <c r="K377" s="363">
        <v>25166544</v>
      </c>
      <c r="L377" s="363">
        <v>17901240.190000001</v>
      </c>
      <c r="M377" s="364">
        <f t="shared" si="28"/>
        <v>71.131102427095271</v>
      </c>
      <c r="N377" s="44"/>
    </row>
    <row r="378" spans="1:14" ht="124.8" x14ac:dyDescent="0.3">
      <c r="A378" s="1"/>
      <c r="B378" s="182"/>
      <c r="C378" s="185"/>
      <c r="D378" s="185"/>
      <c r="E378" s="185"/>
      <c r="F378" s="185"/>
      <c r="G378" s="21" t="s">
        <v>182</v>
      </c>
      <c r="H378" s="20"/>
      <c r="I378" s="168" t="s">
        <v>246</v>
      </c>
      <c r="J378" s="167"/>
      <c r="K378" s="363">
        <f>SUM(K379)</f>
        <v>347000</v>
      </c>
      <c r="L378" s="363">
        <f>SUM(L379)</f>
        <v>271105.84999999998</v>
      </c>
      <c r="M378" s="365">
        <f t="shared" si="28"/>
        <v>78.128487031700288</v>
      </c>
      <c r="N378" s="44"/>
    </row>
    <row r="379" spans="1:14" ht="46.8" x14ac:dyDescent="0.3">
      <c r="A379" s="1"/>
      <c r="B379" s="182"/>
      <c r="C379" s="185"/>
      <c r="D379" s="185"/>
      <c r="E379" s="185"/>
      <c r="F379" s="185"/>
      <c r="G379" s="20" t="s">
        <v>2</v>
      </c>
      <c r="H379" s="20"/>
      <c r="I379" s="168"/>
      <c r="J379" s="167">
        <v>200</v>
      </c>
      <c r="K379" s="363">
        <v>347000</v>
      </c>
      <c r="L379" s="363">
        <v>271105.84999999998</v>
      </c>
      <c r="M379" s="365">
        <f t="shared" si="28"/>
        <v>78.128487031700288</v>
      </c>
      <c r="N379" s="44"/>
    </row>
    <row r="380" spans="1:14" ht="93.6" x14ac:dyDescent="0.3">
      <c r="A380" s="1"/>
      <c r="B380" s="9"/>
      <c r="C380" s="9"/>
      <c r="D380" s="9"/>
      <c r="E380" s="9"/>
      <c r="F380" s="10"/>
      <c r="G380" s="24" t="s">
        <v>390</v>
      </c>
      <c r="H380" s="20"/>
      <c r="I380" s="225" t="s">
        <v>111</v>
      </c>
      <c r="J380" s="165"/>
      <c r="K380" s="361">
        <f>SUM(K381+K384)</f>
        <v>645000</v>
      </c>
      <c r="L380" s="361">
        <f>SUM(L381+L384)</f>
        <v>452476.15999999997</v>
      </c>
      <c r="M380" s="362">
        <f t="shared" si="28"/>
        <v>70.151342635658906</v>
      </c>
      <c r="N380" s="44"/>
    </row>
    <row r="381" spans="1:14" ht="82.8" x14ac:dyDescent="0.3">
      <c r="A381" s="1"/>
      <c r="B381" s="79"/>
      <c r="C381" s="79"/>
      <c r="D381" s="79"/>
      <c r="E381" s="79"/>
      <c r="F381" s="80"/>
      <c r="G381" s="401" t="s">
        <v>513</v>
      </c>
      <c r="H381" s="20"/>
      <c r="I381" s="225" t="s">
        <v>394</v>
      </c>
      <c r="J381" s="165"/>
      <c r="K381" s="361">
        <f>SUM(K382)</f>
        <v>590000</v>
      </c>
      <c r="L381" s="361">
        <f>SUM(L382)</f>
        <v>397476.16</v>
      </c>
      <c r="M381" s="362">
        <f t="shared" si="28"/>
        <v>67.368840677966091</v>
      </c>
      <c r="N381" s="44"/>
    </row>
    <row r="382" spans="1:14" ht="124.8" x14ac:dyDescent="0.3">
      <c r="A382" s="1"/>
      <c r="B382" s="9"/>
      <c r="C382" s="9"/>
      <c r="D382" s="9"/>
      <c r="E382" s="9"/>
      <c r="F382" s="10"/>
      <c r="G382" s="20" t="s">
        <v>391</v>
      </c>
      <c r="H382" s="20"/>
      <c r="I382" s="166" t="s">
        <v>395</v>
      </c>
      <c r="J382" s="167"/>
      <c r="K382" s="363">
        <f>SUM(K383)</f>
        <v>590000</v>
      </c>
      <c r="L382" s="363">
        <f>SUM(L383)</f>
        <v>397476.16</v>
      </c>
      <c r="M382" s="365">
        <f t="shared" si="28"/>
        <v>67.368840677966091</v>
      </c>
      <c r="N382" s="44"/>
    </row>
    <row r="383" spans="1:14" ht="66.75" customHeight="1" x14ac:dyDescent="0.3">
      <c r="A383" s="1"/>
      <c r="B383" s="125"/>
      <c r="C383" s="125"/>
      <c r="D383" s="125"/>
      <c r="E383" s="125"/>
      <c r="F383" s="126"/>
      <c r="G383" s="20" t="s">
        <v>4</v>
      </c>
      <c r="H383" s="20"/>
      <c r="I383" s="199"/>
      <c r="J383" s="167">
        <v>600</v>
      </c>
      <c r="K383" s="363">
        <v>590000</v>
      </c>
      <c r="L383" s="363">
        <v>397476.16</v>
      </c>
      <c r="M383" s="365">
        <f t="shared" si="28"/>
        <v>67.368840677966091</v>
      </c>
      <c r="N383" s="44"/>
    </row>
    <row r="384" spans="1:14" ht="46.8" x14ac:dyDescent="0.3">
      <c r="A384" s="1"/>
      <c r="B384" s="125"/>
      <c r="C384" s="125"/>
      <c r="D384" s="125"/>
      <c r="E384" s="125"/>
      <c r="F384" s="126"/>
      <c r="G384" s="24" t="s">
        <v>392</v>
      </c>
      <c r="H384" s="20"/>
      <c r="I384" s="175" t="s">
        <v>396</v>
      </c>
      <c r="J384" s="165"/>
      <c r="K384" s="361">
        <f>SUM(K385)</f>
        <v>55000</v>
      </c>
      <c r="L384" s="361">
        <f>SUM(L385)</f>
        <v>55000</v>
      </c>
      <c r="M384" s="362">
        <f t="shared" si="28"/>
        <v>100</v>
      </c>
      <c r="N384" s="44"/>
    </row>
    <row r="385" spans="1:14" ht="124.8" x14ac:dyDescent="0.3">
      <c r="A385" s="1"/>
      <c r="B385" s="125"/>
      <c r="C385" s="125"/>
      <c r="D385" s="125"/>
      <c r="E385" s="125"/>
      <c r="F385" s="126"/>
      <c r="G385" s="20" t="s">
        <v>393</v>
      </c>
      <c r="H385" s="20"/>
      <c r="I385" s="168" t="s">
        <v>397</v>
      </c>
      <c r="J385" s="167"/>
      <c r="K385" s="363">
        <f>SUM(K386)</f>
        <v>55000</v>
      </c>
      <c r="L385" s="363">
        <f>SUM(L386)</f>
        <v>55000</v>
      </c>
      <c r="M385" s="365">
        <f t="shared" si="28"/>
        <v>100</v>
      </c>
      <c r="N385" s="44"/>
    </row>
    <row r="386" spans="1:14" ht="66" customHeight="1" x14ac:dyDescent="0.3">
      <c r="A386" s="1"/>
      <c r="B386" s="399"/>
      <c r="C386" s="399"/>
      <c r="D386" s="399"/>
      <c r="E386" s="399"/>
      <c r="F386" s="400"/>
      <c r="G386" s="20" t="s">
        <v>4</v>
      </c>
      <c r="H386" s="20"/>
      <c r="I386" s="199"/>
      <c r="J386" s="167">
        <v>600</v>
      </c>
      <c r="K386" s="363">
        <v>55000</v>
      </c>
      <c r="L386" s="363">
        <v>55000</v>
      </c>
      <c r="M386" s="365">
        <f t="shared" si="28"/>
        <v>100</v>
      </c>
      <c r="N386" s="44"/>
    </row>
    <row r="387" spans="1:14" ht="15.6" x14ac:dyDescent="0.3">
      <c r="A387" s="1"/>
      <c r="B387" s="399"/>
      <c r="C387" s="399"/>
      <c r="D387" s="399"/>
      <c r="E387" s="399"/>
      <c r="F387" s="400"/>
      <c r="G387" s="29" t="s">
        <v>8</v>
      </c>
      <c r="H387" s="25"/>
      <c r="I387" s="249" t="s">
        <v>150</v>
      </c>
      <c r="J387" s="184" t="s">
        <v>0</v>
      </c>
      <c r="K387" s="373">
        <f>SUM(K388)</f>
        <v>34000</v>
      </c>
      <c r="L387" s="373">
        <f>SUM(L388)</f>
        <v>34000</v>
      </c>
      <c r="M387" s="359">
        <f t="shared" ref="M387:M389" si="30">L387/K387%</f>
        <v>100</v>
      </c>
      <c r="N387" s="44"/>
    </row>
    <row r="388" spans="1:14" ht="31.2" x14ac:dyDescent="0.3">
      <c r="A388" s="1"/>
      <c r="B388" s="399"/>
      <c r="C388" s="399"/>
      <c r="D388" s="399"/>
      <c r="E388" s="399"/>
      <c r="F388" s="400"/>
      <c r="G388" s="20" t="s">
        <v>70</v>
      </c>
      <c r="H388" s="20"/>
      <c r="I388" s="251" t="s">
        <v>151</v>
      </c>
      <c r="J388" s="193"/>
      <c r="K388" s="369">
        <f>SUM(K389:K389)</f>
        <v>34000</v>
      </c>
      <c r="L388" s="369">
        <f>SUM(L389:L389)</f>
        <v>34000</v>
      </c>
      <c r="M388" s="351">
        <f t="shared" si="30"/>
        <v>100</v>
      </c>
      <c r="N388" s="44"/>
    </row>
    <row r="389" spans="1:14" ht="46.8" x14ac:dyDescent="0.3">
      <c r="A389" s="1"/>
      <c r="B389" s="399"/>
      <c r="C389" s="399"/>
      <c r="D389" s="399"/>
      <c r="E389" s="399"/>
      <c r="F389" s="400"/>
      <c r="G389" s="20" t="s">
        <v>2</v>
      </c>
      <c r="H389" s="20"/>
      <c r="I389" s="168" t="s">
        <v>0</v>
      </c>
      <c r="J389" s="167">
        <v>200</v>
      </c>
      <c r="K389" s="370">
        <v>34000</v>
      </c>
      <c r="L389" s="370">
        <v>34000</v>
      </c>
      <c r="M389" s="351">
        <f t="shared" si="30"/>
        <v>100</v>
      </c>
      <c r="N389" s="44"/>
    </row>
    <row r="390" spans="1:14" ht="93.6" x14ac:dyDescent="0.3">
      <c r="A390" s="1"/>
      <c r="B390" s="181"/>
      <c r="C390" s="181"/>
      <c r="D390" s="181"/>
      <c r="E390" s="181"/>
      <c r="F390" s="182"/>
      <c r="G390" s="69" t="s">
        <v>163</v>
      </c>
      <c r="H390" s="29">
        <v>876</v>
      </c>
      <c r="I390" s="190"/>
      <c r="J390" s="167"/>
      <c r="K390" s="367">
        <f>SUM(K424+K506+K469+K476+K407+K391+K402)</f>
        <v>99589265.050000012</v>
      </c>
      <c r="L390" s="367">
        <f>SUM(L424+L506+L469+L476+L407+L391+L402)</f>
        <v>79375690.25</v>
      </c>
      <c r="M390" s="355">
        <f t="shared" ref="M390:M420" si="31">L390/K390%</f>
        <v>79.703058567756742</v>
      </c>
      <c r="N390" s="44"/>
    </row>
    <row r="391" spans="1:14" ht="62.4" x14ac:dyDescent="0.3">
      <c r="A391" s="1"/>
      <c r="B391" s="334"/>
      <c r="C391" s="334"/>
      <c r="D391" s="334"/>
      <c r="E391" s="334"/>
      <c r="F391" s="335"/>
      <c r="G391" s="29" t="s">
        <v>324</v>
      </c>
      <c r="H391" s="29"/>
      <c r="I391" s="252" t="s">
        <v>71</v>
      </c>
      <c r="J391" s="167"/>
      <c r="K391" s="373">
        <f t="shared" ref="K391:L396" si="32">SUM(K392)</f>
        <v>95293.2</v>
      </c>
      <c r="L391" s="373">
        <f t="shared" si="32"/>
        <v>95293.2</v>
      </c>
      <c r="M391" s="355">
        <f t="shared" si="31"/>
        <v>100</v>
      </c>
      <c r="N391" s="44"/>
    </row>
    <row r="392" spans="1:14" ht="66.75" customHeight="1" x14ac:dyDescent="0.3">
      <c r="A392" s="1"/>
      <c r="B392" s="334"/>
      <c r="C392" s="334"/>
      <c r="D392" s="334"/>
      <c r="E392" s="334"/>
      <c r="F392" s="335"/>
      <c r="G392" s="99" t="s">
        <v>284</v>
      </c>
      <c r="H392" s="29"/>
      <c r="I392" s="276" t="s">
        <v>82</v>
      </c>
      <c r="J392" s="167"/>
      <c r="K392" s="374">
        <f t="shared" si="32"/>
        <v>95293.2</v>
      </c>
      <c r="L392" s="374">
        <f t="shared" si="32"/>
        <v>95293.2</v>
      </c>
      <c r="M392" s="354">
        <f t="shared" si="31"/>
        <v>100</v>
      </c>
      <c r="N392" s="44"/>
    </row>
    <row r="393" spans="1:14" ht="31.2" x14ac:dyDescent="0.3">
      <c r="A393" s="1"/>
      <c r="B393" s="334"/>
      <c r="C393" s="334"/>
      <c r="D393" s="334"/>
      <c r="E393" s="334"/>
      <c r="F393" s="335"/>
      <c r="G393" s="20" t="s">
        <v>267</v>
      </c>
      <c r="H393" s="20"/>
      <c r="I393" s="224" t="s">
        <v>346</v>
      </c>
      <c r="J393" s="167"/>
      <c r="K393" s="374">
        <f>SUM(K394+K396+K398+K400)</f>
        <v>95293.2</v>
      </c>
      <c r="L393" s="374">
        <f>SUM(L394+L396+L398+L400)</f>
        <v>95293.2</v>
      </c>
      <c r="M393" s="354">
        <f t="shared" si="31"/>
        <v>100</v>
      </c>
      <c r="N393" s="44"/>
    </row>
    <row r="394" spans="1:14" ht="82.8" x14ac:dyDescent="0.3">
      <c r="A394" s="1"/>
      <c r="B394" s="399"/>
      <c r="C394" s="399"/>
      <c r="D394" s="399"/>
      <c r="E394" s="399"/>
      <c r="F394" s="400"/>
      <c r="G394" s="408" t="s">
        <v>206</v>
      </c>
      <c r="H394" s="20"/>
      <c r="I394" s="409" t="s">
        <v>347</v>
      </c>
      <c r="J394" s="407"/>
      <c r="K394" s="363">
        <f>SUM(K395)</f>
        <v>3669.3</v>
      </c>
      <c r="L394" s="363">
        <f>SUM(L395)</f>
        <v>3669.3</v>
      </c>
      <c r="M394" s="364">
        <f t="shared" si="31"/>
        <v>99.999999999999986</v>
      </c>
      <c r="N394" s="44"/>
    </row>
    <row r="395" spans="1:14" ht="55.2" x14ac:dyDescent="0.3">
      <c r="A395" s="1"/>
      <c r="B395" s="399"/>
      <c r="C395" s="399"/>
      <c r="D395" s="399"/>
      <c r="E395" s="399"/>
      <c r="F395" s="400"/>
      <c r="G395" s="408" t="s">
        <v>4</v>
      </c>
      <c r="H395" s="20"/>
      <c r="I395" s="406" t="s">
        <v>0</v>
      </c>
      <c r="J395" s="407">
        <v>600</v>
      </c>
      <c r="K395" s="363">
        <v>3669.3</v>
      </c>
      <c r="L395" s="363">
        <v>3669.3</v>
      </c>
      <c r="M395" s="365">
        <f t="shared" si="31"/>
        <v>99.999999999999986</v>
      </c>
      <c r="N395" s="44"/>
    </row>
    <row r="396" spans="1:14" ht="62.4" x14ac:dyDescent="0.3">
      <c r="A396" s="1"/>
      <c r="B396" s="334"/>
      <c r="C396" s="334"/>
      <c r="D396" s="334"/>
      <c r="E396" s="334"/>
      <c r="F396" s="335"/>
      <c r="G396" s="103" t="s">
        <v>189</v>
      </c>
      <c r="H396" s="18"/>
      <c r="I396" s="253" t="s">
        <v>348</v>
      </c>
      <c r="J396" s="167"/>
      <c r="K396" s="375">
        <f t="shared" si="32"/>
        <v>54117.3</v>
      </c>
      <c r="L396" s="375">
        <f t="shared" si="32"/>
        <v>54117.3</v>
      </c>
      <c r="M396" s="351">
        <f t="shared" si="31"/>
        <v>100</v>
      </c>
      <c r="N396" s="44"/>
    </row>
    <row r="397" spans="1:14" ht="66" customHeight="1" x14ac:dyDescent="0.3">
      <c r="A397" s="1"/>
      <c r="B397" s="334"/>
      <c r="C397" s="334"/>
      <c r="D397" s="334"/>
      <c r="E397" s="334"/>
      <c r="F397" s="335"/>
      <c r="G397" s="20" t="s">
        <v>4</v>
      </c>
      <c r="H397" s="20"/>
      <c r="I397" s="190"/>
      <c r="J397" s="167">
        <v>600</v>
      </c>
      <c r="K397" s="369">
        <v>54117.3</v>
      </c>
      <c r="L397" s="369">
        <v>54117.3</v>
      </c>
      <c r="M397" s="351">
        <f t="shared" si="31"/>
        <v>100</v>
      </c>
      <c r="N397" s="44"/>
    </row>
    <row r="398" spans="1:14" ht="82.8" x14ac:dyDescent="0.3">
      <c r="A398" s="1"/>
      <c r="B398" s="399"/>
      <c r="C398" s="399"/>
      <c r="D398" s="399"/>
      <c r="E398" s="399"/>
      <c r="F398" s="400"/>
      <c r="G398" s="408" t="s">
        <v>78</v>
      </c>
      <c r="H398" s="20"/>
      <c r="I398" s="412" t="s">
        <v>349</v>
      </c>
      <c r="J398" s="407"/>
      <c r="K398" s="363">
        <f>SUM(K399)</f>
        <v>33023.699999999997</v>
      </c>
      <c r="L398" s="363">
        <f>SUM(L399)</f>
        <v>33023.699999999997</v>
      </c>
      <c r="M398" s="365">
        <f t="shared" si="31"/>
        <v>100</v>
      </c>
      <c r="N398" s="44"/>
    </row>
    <row r="399" spans="1:14" ht="55.2" x14ac:dyDescent="0.3">
      <c r="A399" s="1"/>
      <c r="B399" s="399"/>
      <c r="C399" s="399"/>
      <c r="D399" s="399"/>
      <c r="E399" s="399"/>
      <c r="F399" s="400"/>
      <c r="G399" s="408" t="s">
        <v>4</v>
      </c>
      <c r="H399" s="20"/>
      <c r="I399" s="406" t="s">
        <v>0</v>
      </c>
      <c r="J399" s="407">
        <v>600</v>
      </c>
      <c r="K399" s="363">
        <v>33023.699999999997</v>
      </c>
      <c r="L399" s="363">
        <v>33023.699999999997</v>
      </c>
      <c r="M399" s="362">
        <f t="shared" si="31"/>
        <v>100</v>
      </c>
      <c r="N399" s="44"/>
    </row>
    <row r="400" spans="1:14" ht="117.75" customHeight="1" x14ac:dyDescent="0.3">
      <c r="A400" s="1"/>
      <c r="B400" s="399"/>
      <c r="C400" s="399"/>
      <c r="D400" s="399"/>
      <c r="E400" s="399"/>
      <c r="F400" s="400"/>
      <c r="G400" s="413" t="s">
        <v>79</v>
      </c>
      <c r="H400" s="20"/>
      <c r="I400" s="414" t="s">
        <v>350</v>
      </c>
      <c r="J400" s="407"/>
      <c r="K400" s="375">
        <f t="shared" ref="K400:L400" si="33">SUM(K401)</f>
        <v>4482.8999999999996</v>
      </c>
      <c r="L400" s="375">
        <f t="shared" si="33"/>
        <v>4482.8999999999996</v>
      </c>
      <c r="M400" s="351">
        <f t="shared" ref="M400" si="34">L400/K400%</f>
        <v>100</v>
      </c>
      <c r="N400" s="44"/>
    </row>
    <row r="401" spans="1:14" ht="55.2" x14ac:dyDescent="0.3">
      <c r="A401" s="1"/>
      <c r="B401" s="399"/>
      <c r="C401" s="399"/>
      <c r="D401" s="399"/>
      <c r="E401" s="399"/>
      <c r="F401" s="400"/>
      <c r="G401" s="408" t="s">
        <v>4</v>
      </c>
      <c r="H401" s="20"/>
      <c r="I401" s="190"/>
      <c r="J401" s="167">
        <v>600</v>
      </c>
      <c r="K401" s="369">
        <v>4482.8999999999996</v>
      </c>
      <c r="L401" s="369">
        <v>4482.8999999999996</v>
      </c>
      <c r="M401" s="351"/>
      <c r="N401" s="44"/>
    </row>
    <row r="402" spans="1:14" ht="66.75" customHeight="1" x14ac:dyDescent="0.3">
      <c r="A402" s="1"/>
      <c r="B402" s="342"/>
      <c r="C402" s="342"/>
      <c r="D402" s="342"/>
      <c r="E402" s="342"/>
      <c r="F402" s="343"/>
      <c r="G402" s="29" t="s">
        <v>47</v>
      </c>
      <c r="H402" s="29"/>
      <c r="I402" s="246" t="s">
        <v>84</v>
      </c>
      <c r="J402" s="184" t="s">
        <v>0</v>
      </c>
      <c r="K402" s="367">
        <f t="shared" ref="K402:L405" si="35">SUM(K403)</f>
        <v>10000</v>
      </c>
      <c r="L402" s="367">
        <f t="shared" si="35"/>
        <v>6000</v>
      </c>
      <c r="M402" s="355">
        <f t="shared" si="31"/>
        <v>60</v>
      </c>
      <c r="N402" s="44"/>
    </row>
    <row r="403" spans="1:14" ht="109.2" x14ac:dyDescent="0.3">
      <c r="A403" s="1"/>
      <c r="B403" s="342"/>
      <c r="C403" s="342"/>
      <c r="D403" s="342"/>
      <c r="E403" s="342"/>
      <c r="F403" s="343"/>
      <c r="G403" s="99" t="s">
        <v>171</v>
      </c>
      <c r="H403" s="25"/>
      <c r="I403" s="219" t="s">
        <v>108</v>
      </c>
      <c r="J403" s="165"/>
      <c r="K403" s="368">
        <f t="shared" si="35"/>
        <v>10000</v>
      </c>
      <c r="L403" s="368">
        <f t="shared" si="35"/>
        <v>6000</v>
      </c>
      <c r="M403" s="354">
        <f t="shared" si="31"/>
        <v>60</v>
      </c>
      <c r="N403" s="44"/>
    </row>
    <row r="404" spans="1:14" ht="225" customHeight="1" x14ac:dyDescent="0.3">
      <c r="A404" s="1"/>
      <c r="B404" s="342"/>
      <c r="C404" s="342"/>
      <c r="D404" s="342"/>
      <c r="E404" s="342"/>
      <c r="F404" s="343"/>
      <c r="G404" s="99" t="s">
        <v>266</v>
      </c>
      <c r="H404" s="50"/>
      <c r="I404" s="219" t="s">
        <v>109</v>
      </c>
      <c r="J404" s="167"/>
      <c r="K404" s="368">
        <f t="shared" si="35"/>
        <v>10000</v>
      </c>
      <c r="L404" s="368">
        <f t="shared" si="35"/>
        <v>6000</v>
      </c>
      <c r="M404" s="354">
        <f t="shared" si="31"/>
        <v>60</v>
      </c>
      <c r="N404" s="44"/>
    </row>
    <row r="405" spans="1:14" ht="124.8" x14ac:dyDescent="0.3">
      <c r="A405" s="1"/>
      <c r="B405" s="342"/>
      <c r="C405" s="342"/>
      <c r="D405" s="342"/>
      <c r="E405" s="342"/>
      <c r="F405" s="343"/>
      <c r="G405" s="101" t="s">
        <v>285</v>
      </c>
      <c r="H405" s="48"/>
      <c r="I405" s="67" t="s">
        <v>110</v>
      </c>
      <c r="J405" s="167"/>
      <c r="K405" s="369">
        <f t="shared" si="35"/>
        <v>10000</v>
      </c>
      <c r="L405" s="369">
        <f t="shared" si="35"/>
        <v>6000</v>
      </c>
      <c r="M405" s="351">
        <f t="shared" si="31"/>
        <v>60</v>
      </c>
      <c r="N405" s="44"/>
    </row>
    <row r="406" spans="1:14" ht="64.5" customHeight="1" x14ac:dyDescent="0.3">
      <c r="A406" s="1"/>
      <c r="B406" s="342"/>
      <c r="C406" s="342"/>
      <c r="D406" s="342"/>
      <c r="E406" s="342"/>
      <c r="F406" s="343"/>
      <c r="G406" s="20" t="s">
        <v>4</v>
      </c>
      <c r="H406" s="20"/>
      <c r="I406" s="168" t="s">
        <v>0</v>
      </c>
      <c r="J406" s="167">
        <v>600</v>
      </c>
      <c r="K406" s="369">
        <v>10000</v>
      </c>
      <c r="L406" s="369">
        <v>6000</v>
      </c>
      <c r="M406" s="351">
        <f t="shared" si="31"/>
        <v>60</v>
      </c>
      <c r="N406" s="44"/>
    </row>
    <row r="407" spans="1:14" ht="96" customHeight="1" x14ac:dyDescent="0.3">
      <c r="A407" s="1"/>
      <c r="B407" s="317"/>
      <c r="C407" s="317"/>
      <c r="D407" s="317"/>
      <c r="E407" s="317"/>
      <c r="F407" s="318"/>
      <c r="G407" s="102" t="s">
        <v>48</v>
      </c>
      <c r="H407" s="20"/>
      <c r="I407" s="305" t="s">
        <v>112</v>
      </c>
      <c r="J407" s="184" t="s">
        <v>0</v>
      </c>
      <c r="K407" s="373">
        <f>SUM(K408+K415+K421)</f>
        <v>105000</v>
      </c>
      <c r="L407" s="373">
        <f>SUM(L408+L415+L421)</f>
        <v>97800</v>
      </c>
      <c r="M407" s="355">
        <f t="shared" si="31"/>
        <v>93.142857142857139</v>
      </c>
      <c r="N407" s="44"/>
    </row>
    <row r="408" spans="1:14" ht="113.25" customHeight="1" x14ac:dyDescent="0.3">
      <c r="A408" s="1"/>
      <c r="B408" s="317"/>
      <c r="C408" s="317"/>
      <c r="D408" s="317"/>
      <c r="E408" s="317"/>
      <c r="F408" s="318"/>
      <c r="G408" s="99" t="s">
        <v>357</v>
      </c>
      <c r="H408" s="20"/>
      <c r="I408" s="420" t="s">
        <v>248</v>
      </c>
      <c r="J408" s="421"/>
      <c r="K408" s="389">
        <f>SUM(K412+K409)</f>
        <v>50000</v>
      </c>
      <c r="L408" s="389">
        <f>SUM(L412+L409)</f>
        <v>50000</v>
      </c>
      <c r="M408" s="362">
        <f t="shared" si="31"/>
        <v>100</v>
      </c>
      <c r="N408" s="44"/>
    </row>
    <row r="409" spans="1:14" ht="45" customHeight="1" x14ac:dyDescent="0.3">
      <c r="A409" s="1"/>
      <c r="B409" s="317"/>
      <c r="C409" s="317"/>
      <c r="D409" s="317"/>
      <c r="E409" s="317"/>
      <c r="F409" s="318"/>
      <c r="G409" s="99" t="s">
        <v>247</v>
      </c>
      <c r="H409" s="20"/>
      <c r="I409" s="420" t="s">
        <v>281</v>
      </c>
      <c r="J409" s="421"/>
      <c r="K409" s="389">
        <f>SUM(K410)</f>
        <v>40000</v>
      </c>
      <c r="L409" s="389">
        <f>SUM(L410)</f>
        <v>40000</v>
      </c>
      <c r="M409" s="362">
        <f t="shared" si="31"/>
        <v>100</v>
      </c>
      <c r="N409" s="44"/>
    </row>
    <row r="410" spans="1:14" ht="124.8" x14ac:dyDescent="0.3">
      <c r="A410" s="1"/>
      <c r="B410" s="317"/>
      <c r="C410" s="317"/>
      <c r="D410" s="317"/>
      <c r="E410" s="317"/>
      <c r="F410" s="318"/>
      <c r="G410" s="103" t="s">
        <v>280</v>
      </c>
      <c r="H410" s="20"/>
      <c r="I410" s="422" t="s">
        <v>282</v>
      </c>
      <c r="J410" s="421"/>
      <c r="K410" s="390">
        <f>SUM(K411)</f>
        <v>40000</v>
      </c>
      <c r="L410" s="390">
        <f>SUM(L411)</f>
        <v>40000</v>
      </c>
      <c r="M410" s="365">
        <f t="shared" si="31"/>
        <v>100</v>
      </c>
      <c r="N410" s="44"/>
    </row>
    <row r="411" spans="1:14" ht="46.8" x14ac:dyDescent="0.3">
      <c r="A411" s="1"/>
      <c r="B411" s="317"/>
      <c r="C411" s="317"/>
      <c r="D411" s="317"/>
      <c r="E411" s="317"/>
      <c r="F411" s="318"/>
      <c r="G411" s="20" t="s">
        <v>2</v>
      </c>
      <c r="H411" s="20"/>
      <c r="I411" s="409" t="s">
        <v>0</v>
      </c>
      <c r="J411" s="407">
        <v>200</v>
      </c>
      <c r="K411" s="390">
        <v>40000</v>
      </c>
      <c r="L411" s="390">
        <v>40000</v>
      </c>
      <c r="M411" s="365">
        <f t="shared" si="31"/>
        <v>100</v>
      </c>
      <c r="N411" s="44"/>
    </row>
    <row r="412" spans="1:14" ht="109.2" x14ac:dyDescent="0.3">
      <c r="A412" s="1"/>
      <c r="B412" s="317"/>
      <c r="C412" s="317"/>
      <c r="D412" s="317"/>
      <c r="E412" s="317"/>
      <c r="F412" s="318"/>
      <c r="G412" s="99" t="s">
        <v>358</v>
      </c>
      <c r="H412" s="20"/>
      <c r="I412" s="420" t="s">
        <v>360</v>
      </c>
      <c r="J412" s="421"/>
      <c r="K412" s="389">
        <f>SUM(K413)</f>
        <v>10000</v>
      </c>
      <c r="L412" s="389">
        <f>SUM(L413)</f>
        <v>10000</v>
      </c>
      <c r="M412" s="362">
        <f t="shared" si="31"/>
        <v>100</v>
      </c>
      <c r="N412" s="44"/>
    </row>
    <row r="413" spans="1:14" ht="62.4" x14ac:dyDescent="0.3">
      <c r="A413" s="1"/>
      <c r="B413" s="317"/>
      <c r="C413" s="317"/>
      <c r="D413" s="317"/>
      <c r="E413" s="317"/>
      <c r="F413" s="318"/>
      <c r="G413" s="103" t="s">
        <v>359</v>
      </c>
      <c r="H413" s="20"/>
      <c r="I413" s="422" t="s">
        <v>361</v>
      </c>
      <c r="J413" s="407"/>
      <c r="K413" s="390">
        <f>SUM(K414)</f>
        <v>10000</v>
      </c>
      <c r="L413" s="390">
        <f>SUM(L414)</f>
        <v>10000</v>
      </c>
      <c r="M413" s="365">
        <f t="shared" si="31"/>
        <v>100</v>
      </c>
      <c r="N413" s="44"/>
    </row>
    <row r="414" spans="1:14" ht="46.8" x14ac:dyDescent="0.3">
      <c r="A414" s="1"/>
      <c r="B414" s="317"/>
      <c r="C414" s="317"/>
      <c r="D414" s="317"/>
      <c r="E414" s="317"/>
      <c r="F414" s="318"/>
      <c r="G414" s="20" t="s">
        <v>2</v>
      </c>
      <c r="H414" s="20"/>
      <c r="I414" s="409" t="s">
        <v>0</v>
      </c>
      <c r="J414" s="407">
        <v>200</v>
      </c>
      <c r="K414" s="390">
        <v>10000</v>
      </c>
      <c r="L414" s="390">
        <v>10000</v>
      </c>
      <c r="M414" s="365">
        <f t="shared" si="31"/>
        <v>100</v>
      </c>
      <c r="N414" s="44"/>
    </row>
    <row r="415" spans="1:14" ht="78" x14ac:dyDescent="0.3">
      <c r="A415" s="1"/>
      <c r="B415" s="317"/>
      <c r="C415" s="317"/>
      <c r="D415" s="317"/>
      <c r="E415" s="317"/>
      <c r="F415" s="318"/>
      <c r="G415" s="24" t="s">
        <v>487</v>
      </c>
      <c r="H415" s="20"/>
      <c r="I415" s="175" t="s">
        <v>269</v>
      </c>
      <c r="J415" s="165"/>
      <c r="K415" s="389">
        <f>SUM(K416)</f>
        <v>50000</v>
      </c>
      <c r="L415" s="389">
        <f>SUM(L416)</f>
        <v>42800</v>
      </c>
      <c r="M415" s="362">
        <f t="shared" si="31"/>
        <v>85.6</v>
      </c>
      <c r="N415" s="44"/>
    </row>
    <row r="416" spans="1:14" ht="109.2" x14ac:dyDescent="0.3">
      <c r="A416" s="1"/>
      <c r="B416" s="317"/>
      <c r="C416" s="317"/>
      <c r="D416" s="317"/>
      <c r="E416" s="317"/>
      <c r="F416" s="318"/>
      <c r="G416" s="24" t="s">
        <v>408</v>
      </c>
      <c r="H416" s="20"/>
      <c r="I416" s="175" t="s">
        <v>410</v>
      </c>
      <c r="J416" s="165"/>
      <c r="K416" s="389">
        <f>SUM(K417)</f>
        <v>50000</v>
      </c>
      <c r="L416" s="389">
        <f>SUM(L417)</f>
        <v>42800</v>
      </c>
      <c r="M416" s="362">
        <f t="shared" si="31"/>
        <v>85.6</v>
      </c>
      <c r="N416" s="44"/>
    </row>
    <row r="417" spans="1:14" ht="51.75" customHeight="1" x14ac:dyDescent="0.3">
      <c r="A417" s="1"/>
      <c r="B417" s="317"/>
      <c r="C417" s="317"/>
      <c r="D417" s="317"/>
      <c r="E417" s="317"/>
      <c r="F417" s="318"/>
      <c r="G417" s="20" t="s">
        <v>409</v>
      </c>
      <c r="H417" s="20"/>
      <c r="I417" s="168" t="s">
        <v>411</v>
      </c>
      <c r="J417" s="167"/>
      <c r="K417" s="390">
        <f>SUM(K418:K419)</f>
        <v>50000</v>
      </c>
      <c r="L417" s="390">
        <f>SUM(L418:L419)</f>
        <v>42800</v>
      </c>
      <c r="M417" s="365">
        <f t="shared" si="31"/>
        <v>85.6</v>
      </c>
      <c r="N417" s="44"/>
    </row>
    <row r="418" spans="1:14" ht="46.8" x14ac:dyDescent="0.3">
      <c r="A418" s="1"/>
      <c r="B418" s="317"/>
      <c r="C418" s="317"/>
      <c r="D418" s="317"/>
      <c r="E418" s="317"/>
      <c r="F418" s="318"/>
      <c r="G418" s="22" t="s">
        <v>2</v>
      </c>
      <c r="H418" s="51"/>
      <c r="I418" s="227" t="s">
        <v>0</v>
      </c>
      <c r="J418" s="196">
        <v>200</v>
      </c>
      <c r="K418" s="390">
        <v>44000</v>
      </c>
      <c r="L418" s="390">
        <v>37800</v>
      </c>
      <c r="M418" s="365">
        <f t="shared" si="31"/>
        <v>85.909090909090907</v>
      </c>
      <c r="N418" s="44"/>
    </row>
    <row r="419" spans="1:14" ht="69" customHeight="1" x14ac:dyDescent="0.3">
      <c r="A419" s="1"/>
      <c r="B419" s="317"/>
      <c r="C419" s="317"/>
      <c r="D419" s="317"/>
      <c r="E419" s="317"/>
      <c r="F419" s="318"/>
      <c r="G419" s="20" t="s">
        <v>4</v>
      </c>
      <c r="H419" s="20"/>
      <c r="I419" s="168" t="s">
        <v>0</v>
      </c>
      <c r="J419" s="167">
        <v>600</v>
      </c>
      <c r="K419" s="390">
        <v>6000</v>
      </c>
      <c r="L419" s="390">
        <v>5000</v>
      </c>
      <c r="M419" s="365">
        <f t="shared" si="31"/>
        <v>83.333333333333329</v>
      </c>
      <c r="N419" s="44"/>
    </row>
    <row r="420" spans="1:14" ht="78" x14ac:dyDescent="0.3">
      <c r="A420" s="1"/>
      <c r="B420" s="416"/>
      <c r="C420" s="416"/>
      <c r="D420" s="416"/>
      <c r="E420" s="416"/>
      <c r="F420" s="417"/>
      <c r="G420" s="24" t="s">
        <v>233</v>
      </c>
      <c r="H420" s="138"/>
      <c r="I420" s="189" t="s">
        <v>236</v>
      </c>
      <c r="J420" s="167"/>
      <c r="K420" s="361">
        <f t="shared" ref="K420:L422" si="36">SUM(K421)</f>
        <v>5000</v>
      </c>
      <c r="L420" s="361">
        <f t="shared" si="36"/>
        <v>5000</v>
      </c>
      <c r="M420" s="362">
        <f t="shared" si="31"/>
        <v>100</v>
      </c>
      <c r="N420" s="44"/>
    </row>
    <row r="421" spans="1:14" ht="31.2" x14ac:dyDescent="0.3">
      <c r="A421" s="1"/>
      <c r="B421" s="416"/>
      <c r="C421" s="416"/>
      <c r="D421" s="416"/>
      <c r="E421" s="416"/>
      <c r="F421" s="417"/>
      <c r="G421" s="24" t="s">
        <v>234</v>
      </c>
      <c r="H421" s="19"/>
      <c r="I421" s="189" t="s">
        <v>237</v>
      </c>
      <c r="J421" s="167"/>
      <c r="K421" s="361">
        <f t="shared" si="36"/>
        <v>5000</v>
      </c>
      <c r="L421" s="361">
        <f t="shared" si="36"/>
        <v>5000</v>
      </c>
      <c r="M421" s="362">
        <f>L421/K421%</f>
        <v>100</v>
      </c>
      <c r="N421" s="44"/>
    </row>
    <row r="422" spans="1:14" ht="62.4" x14ac:dyDescent="0.3">
      <c r="A422" s="1"/>
      <c r="B422" s="416"/>
      <c r="C422" s="416"/>
      <c r="D422" s="416"/>
      <c r="E422" s="416"/>
      <c r="F422" s="417"/>
      <c r="G422" s="20" t="s">
        <v>235</v>
      </c>
      <c r="H422" s="19"/>
      <c r="I422" s="190" t="s">
        <v>238</v>
      </c>
      <c r="J422" s="167"/>
      <c r="K422" s="363">
        <f t="shared" si="36"/>
        <v>5000</v>
      </c>
      <c r="L422" s="363">
        <f t="shared" si="36"/>
        <v>5000</v>
      </c>
      <c r="M422" s="365">
        <f>L422/K422%</f>
        <v>100</v>
      </c>
      <c r="N422" s="44"/>
    </row>
    <row r="423" spans="1:14" ht="46.8" x14ac:dyDescent="0.3">
      <c r="A423" s="1"/>
      <c r="B423" s="416"/>
      <c r="C423" s="416"/>
      <c r="D423" s="416"/>
      <c r="E423" s="416"/>
      <c r="F423" s="417"/>
      <c r="G423" s="20" t="s">
        <v>2</v>
      </c>
      <c r="H423" s="20"/>
      <c r="I423" s="190" t="s">
        <v>0</v>
      </c>
      <c r="J423" s="167">
        <v>200</v>
      </c>
      <c r="K423" s="363">
        <v>5000</v>
      </c>
      <c r="L423" s="363">
        <v>5000</v>
      </c>
      <c r="M423" s="365">
        <f>L423/K423%</f>
        <v>100</v>
      </c>
      <c r="N423" s="44"/>
    </row>
    <row r="424" spans="1:14" ht="62.4" x14ac:dyDescent="0.3">
      <c r="A424" s="1"/>
      <c r="B424" s="57"/>
      <c r="C424" s="57"/>
      <c r="D424" s="57"/>
      <c r="E424" s="57"/>
      <c r="F424" s="58"/>
      <c r="G424" s="137" t="s">
        <v>51</v>
      </c>
      <c r="H424" s="29"/>
      <c r="I424" s="303" t="s">
        <v>115</v>
      </c>
      <c r="J424" s="184" t="s">
        <v>0</v>
      </c>
      <c r="K424" s="388">
        <f>SUM(K432+K425)</f>
        <v>89136897.570000008</v>
      </c>
      <c r="L424" s="388">
        <f>SUM(L432+L425)</f>
        <v>71311502.439999998</v>
      </c>
      <c r="M424" s="379">
        <f t="shared" ref="M424:M468" si="37">L424/K424%</f>
        <v>80.002226220627023</v>
      </c>
      <c r="N424" s="44"/>
    </row>
    <row r="425" spans="1:14" ht="62.4" x14ac:dyDescent="0.3">
      <c r="A425" s="1"/>
      <c r="B425" s="274"/>
      <c r="C425" s="274"/>
      <c r="D425" s="274"/>
      <c r="E425" s="274"/>
      <c r="F425" s="275"/>
      <c r="G425" s="99" t="s">
        <v>275</v>
      </c>
      <c r="H425" s="29"/>
      <c r="I425" s="264" t="s">
        <v>116</v>
      </c>
      <c r="J425" s="165" t="s">
        <v>0</v>
      </c>
      <c r="K425" s="389">
        <f>SUM(K426+K429)</f>
        <v>618300</v>
      </c>
      <c r="L425" s="389">
        <f>SUM(L426+L429)</f>
        <v>618300</v>
      </c>
      <c r="M425" s="362">
        <f t="shared" si="37"/>
        <v>100</v>
      </c>
      <c r="N425" s="44"/>
    </row>
    <row r="426" spans="1:14" ht="140.4" x14ac:dyDescent="0.3">
      <c r="A426" s="1"/>
      <c r="B426" s="274"/>
      <c r="C426" s="274"/>
      <c r="D426" s="274"/>
      <c r="E426" s="274"/>
      <c r="F426" s="275"/>
      <c r="G426" s="99" t="s">
        <v>277</v>
      </c>
      <c r="H426" s="29"/>
      <c r="I426" s="194" t="s">
        <v>118</v>
      </c>
      <c r="J426" s="165"/>
      <c r="K426" s="389">
        <f>SUM(K427)</f>
        <v>518300</v>
      </c>
      <c r="L426" s="389">
        <f>SUM(L427)</f>
        <v>518300</v>
      </c>
      <c r="M426" s="362">
        <f t="shared" si="37"/>
        <v>100</v>
      </c>
      <c r="N426" s="44"/>
    </row>
    <row r="427" spans="1:14" ht="78" x14ac:dyDescent="0.3">
      <c r="A427" s="1"/>
      <c r="B427" s="274"/>
      <c r="C427" s="274"/>
      <c r="D427" s="274"/>
      <c r="E427" s="274"/>
      <c r="F427" s="275"/>
      <c r="G427" s="19" t="s">
        <v>54</v>
      </c>
      <c r="H427" s="29"/>
      <c r="I427" s="94" t="s">
        <v>400</v>
      </c>
      <c r="J427" s="167"/>
      <c r="K427" s="390">
        <f>SUM(K428)</f>
        <v>518300</v>
      </c>
      <c r="L427" s="390">
        <f>SUM(L428)</f>
        <v>518300</v>
      </c>
      <c r="M427" s="365">
        <f t="shared" si="37"/>
        <v>100</v>
      </c>
      <c r="N427" s="44"/>
    </row>
    <row r="428" spans="1:14" ht="66" customHeight="1" x14ac:dyDescent="0.3">
      <c r="A428" s="1"/>
      <c r="B428" s="274"/>
      <c r="C428" s="274"/>
      <c r="D428" s="274"/>
      <c r="E428" s="274"/>
      <c r="F428" s="275"/>
      <c r="G428" s="20" t="s">
        <v>4</v>
      </c>
      <c r="H428" s="29"/>
      <c r="I428" s="94"/>
      <c r="J428" s="167">
        <v>600</v>
      </c>
      <c r="K428" s="390">
        <v>518300</v>
      </c>
      <c r="L428" s="390">
        <v>518300</v>
      </c>
      <c r="M428" s="365">
        <f t="shared" si="37"/>
        <v>100</v>
      </c>
      <c r="N428" s="44"/>
    </row>
    <row r="429" spans="1:14" ht="178.5" customHeight="1" x14ac:dyDescent="0.3">
      <c r="A429" s="1"/>
      <c r="B429" s="274"/>
      <c r="C429" s="274"/>
      <c r="D429" s="274"/>
      <c r="E429" s="274"/>
      <c r="F429" s="275"/>
      <c r="G429" s="24" t="s">
        <v>398</v>
      </c>
      <c r="H429" s="29"/>
      <c r="I429" s="304" t="s">
        <v>223</v>
      </c>
      <c r="J429" s="165"/>
      <c r="K429" s="389">
        <f>SUM(K430)</f>
        <v>100000</v>
      </c>
      <c r="L429" s="389">
        <f>SUM(L430)</f>
        <v>100000</v>
      </c>
      <c r="M429" s="362">
        <f>L429/K429%</f>
        <v>100</v>
      </c>
      <c r="N429" s="44"/>
    </row>
    <row r="430" spans="1:14" ht="78" x14ac:dyDescent="0.3">
      <c r="A430" s="1"/>
      <c r="B430" s="274"/>
      <c r="C430" s="274"/>
      <c r="D430" s="274"/>
      <c r="E430" s="274"/>
      <c r="F430" s="275"/>
      <c r="G430" s="20" t="s">
        <v>54</v>
      </c>
      <c r="H430" s="29"/>
      <c r="I430" s="299" t="s">
        <v>401</v>
      </c>
      <c r="J430" s="167"/>
      <c r="K430" s="390">
        <f>SUM(K431)</f>
        <v>100000</v>
      </c>
      <c r="L430" s="390">
        <f>SUM(L431)</f>
        <v>100000</v>
      </c>
      <c r="M430" s="365">
        <f>L430/K430%</f>
        <v>100</v>
      </c>
      <c r="N430" s="44"/>
    </row>
    <row r="431" spans="1:14" ht="68.25" customHeight="1" x14ac:dyDescent="0.3">
      <c r="A431" s="1"/>
      <c r="B431" s="274"/>
      <c r="C431" s="274"/>
      <c r="D431" s="274"/>
      <c r="E431" s="274"/>
      <c r="F431" s="275"/>
      <c r="G431" s="20" t="s">
        <v>4</v>
      </c>
      <c r="H431" s="29"/>
      <c r="I431" s="94"/>
      <c r="J431" s="167">
        <v>600</v>
      </c>
      <c r="K431" s="390">
        <v>100000</v>
      </c>
      <c r="L431" s="390">
        <v>100000</v>
      </c>
      <c r="M431" s="365">
        <f>L431/K431%</f>
        <v>100</v>
      </c>
      <c r="N431" s="44"/>
    </row>
    <row r="432" spans="1:14" ht="62.4" x14ac:dyDescent="0.3">
      <c r="A432" s="1"/>
      <c r="B432" s="274"/>
      <c r="C432" s="274"/>
      <c r="D432" s="274"/>
      <c r="E432" s="274"/>
      <c r="F432" s="275"/>
      <c r="G432" s="113" t="s">
        <v>399</v>
      </c>
      <c r="H432" s="29"/>
      <c r="I432" s="301" t="s">
        <v>276</v>
      </c>
      <c r="J432" s="165" t="s">
        <v>0</v>
      </c>
      <c r="K432" s="389">
        <f>SUM(K433++K454+K459+K466)</f>
        <v>88518597.570000008</v>
      </c>
      <c r="L432" s="389">
        <f>SUM(L433++L454+L459+L466)</f>
        <v>70693202.439999998</v>
      </c>
      <c r="M432" s="362">
        <f t="shared" ref="M432:M434" si="38">L432/K432%</f>
        <v>79.862542313886308</v>
      </c>
      <c r="N432" s="44"/>
    </row>
    <row r="433" spans="1:14" ht="46.8" x14ac:dyDescent="0.3">
      <c r="A433" s="1"/>
      <c r="B433" s="57"/>
      <c r="C433" s="57"/>
      <c r="D433" s="57"/>
      <c r="E433" s="57"/>
      <c r="F433" s="58"/>
      <c r="G433" s="99" t="s">
        <v>117</v>
      </c>
      <c r="H433" s="29"/>
      <c r="I433" s="264" t="s">
        <v>278</v>
      </c>
      <c r="J433" s="165"/>
      <c r="K433" s="389">
        <f>SUM(K434+K440+K442+K436+K448+K452+K450+K446+K444)</f>
        <v>76240426.980000004</v>
      </c>
      <c r="L433" s="389">
        <f>SUM(L434+L440+L442+L436+L448+L452+L450+L446+L444)</f>
        <v>59066308.939999998</v>
      </c>
      <c r="M433" s="362">
        <f t="shared" si="38"/>
        <v>77.473738382255846</v>
      </c>
      <c r="N433" s="44"/>
    </row>
    <row r="434" spans="1:14" ht="46.8" x14ac:dyDescent="0.3">
      <c r="A434" s="1"/>
      <c r="B434" s="429" t="s">
        <v>15</v>
      </c>
      <c r="C434" s="429"/>
      <c r="D434" s="429"/>
      <c r="E434" s="429"/>
      <c r="F434" s="430"/>
      <c r="G434" s="20" t="s">
        <v>41</v>
      </c>
      <c r="H434" s="24"/>
      <c r="I434" s="195" t="s">
        <v>402</v>
      </c>
      <c r="J434" s="167"/>
      <c r="K434" s="390">
        <f>SUM(K435)</f>
        <v>16845000</v>
      </c>
      <c r="L434" s="390">
        <f>SUM(L435)</f>
        <v>13913513</v>
      </c>
      <c r="M434" s="365">
        <f t="shared" si="38"/>
        <v>82.597287028791925</v>
      </c>
      <c r="N434" s="43"/>
    </row>
    <row r="435" spans="1:14" ht="62.4" x14ac:dyDescent="0.3">
      <c r="A435" s="1"/>
      <c r="B435" s="432" t="s">
        <v>14</v>
      </c>
      <c r="C435" s="432"/>
      <c r="D435" s="432"/>
      <c r="E435" s="432"/>
      <c r="F435" s="433"/>
      <c r="G435" s="20" t="s">
        <v>4</v>
      </c>
      <c r="H435" s="24"/>
      <c r="I435" s="168" t="s">
        <v>0</v>
      </c>
      <c r="J435" s="167">
        <v>600</v>
      </c>
      <c r="K435" s="390">
        <v>16845000</v>
      </c>
      <c r="L435" s="390">
        <v>13913513</v>
      </c>
      <c r="M435" s="365">
        <f>L435/K435%</f>
        <v>82.597287028791925</v>
      </c>
      <c r="N435" s="43"/>
    </row>
    <row r="436" spans="1:14" ht="31.2" x14ac:dyDescent="0.3">
      <c r="A436" s="1"/>
      <c r="B436" s="37"/>
      <c r="C436" s="37"/>
      <c r="D436" s="37"/>
      <c r="E436" s="37"/>
      <c r="F436" s="38"/>
      <c r="G436" s="20" t="s">
        <v>180</v>
      </c>
      <c r="H436" s="28"/>
      <c r="I436" s="190" t="s">
        <v>403</v>
      </c>
      <c r="J436" s="167"/>
      <c r="K436" s="390">
        <f>SUM(K437:K439)</f>
        <v>3832000</v>
      </c>
      <c r="L436" s="390">
        <f>SUM(L437:L439)</f>
        <v>2732899.3</v>
      </c>
      <c r="M436" s="365">
        <f t="shared" si="37"/>
        <v>71.317831419624213</v>
      </c>
      <c r="N436" s="43"/>
    </row>
    <row r="437" spans="1:14" ht="140.4" x14ac:dyDescent="0.3">
      <c r="A437" s="1"/>
      <c r="B437" s="423" t="s">
        <v>13</v>
      </c>
      <c r="C437" s="423"/>
      <c r="D437" s="423"/>
      <c r="E437" s="423"/>
      <c r="F437" s="424"/>
      <c r="G437" s="20" t="s">
        <v>3</v>
      </c>
      <c r="H437" s="20"/>
      <c r="I437" s="190"/>
      <c r="J437" s="167">
        <v>100</v>
      </c>
      <c r="K437" s="390">
        <v>3270000</v>
      </c>
      <c r="L437" s="390">
        <v>2410634.48</v>
      </c>
      <c r="M437" s="365">
        <f t="shared" si="37"/>
        <v>73.719708868501527</v>
      </c>
      <c r="N437" s="43"/>
    </row>
    <row r="438" spans="1:14" ht="46.8" x14ac:dyDescent="0.3">
      <c r="A438" s="1"/>
      <c r="B438" s="423">
        <v>200</v>
      </c>
      <c r="C438" s="423"/>
      <c r="D438" s="423"/>
      <c r="E438" s="423"/>
      <c r="F438" s="424"/>
      <c r="G438" s="20" t="s">
        <v>2</v>
      </c>
      <c r="H438" s="66"/>
      <c r="I438" s="190"/>
      <c r="J438" s="167">
        <v>200</v>
      </c>
      <c r="K438" s="390">
        <v>556000</v>
      </c>
      <c r="L438" s="390">
        <v>319350.82</v>
      </c>
      <c r="M438" s="365">
        <f t="shared" si="37"/>
        <v>57.437197841726622</v>
      </c>
      <c r="N438" s="44"/>
    </row>
    <row r="439" spans="1:14" ht="21.75" customHeight="1" x14ac:dyDescent="0.3">
      <c r="A439" s="1"/>
      <c r="B439" s="272"/>
      <c r="C439" s="272"/>
      <c r="D439" s="272"/>
      <c r="E439" s="272"/>
      <c r="F439" s="273"/>
      <c r="G439" s="20" t="s">
        <v>1</v>
      </c>
      <c r="H439" s="66"/>
      <c r="I439" s="168" t="s">
        <v>0</v>
      </c>
      <c r="J439" s="167">
        <v>800</v>
      </c>
      <c r="K439" s="390">
        <v>6000</v>
      </c>
      <c r="L439" s="390">
        <v>2914</v>
      </c>
      <c r="M439" s="365">
        <f t="shared" si="37"/>
        <v>48.56666666666667</v>
      </c>
      <c r="N439" s="44"/>
    </row>
    <row r="440" spans="1:14" ht="46.8" x14ac:dyDescent="0.3">
      <c r="A440" s="1"/>
      <c r="B440" s="272"/>
      <c r="C440" s="272"/>
      <c r="D440" s="272"/>
      <c r="E440" s="272"/>
      <c r="F440" s="273"/>
      <c r="G440" s="20" t="s">
        <v>52</v>
      </c>
      <c r="H440" s="66"/>
      <c r="I440" s="168" t="s">
        <v>404</v>
      </c>
      <c r="J440" s="167"/>
      <c r="K440" s="390">
        <f>SUM(K441:K441)</f>
        <v>29182373.09</v>
      </c>
      <c r="L440" s="390">
        <f>SUM(L441:L441)</f>
        <v>22080250</v>
      </c>
      <c r="M440" s="365">
        <f t="shared" si="37"/>
        <v>75.662969327077434</v>
      </c>
      <c r="N440" s="44"/>
    </row>
    <row r="441" spans="1:14" ht="67.5" customHeight="1" x14ac:dyDescent="0.3">
      <c r="A441" s="1"/>
      <c r="B441" s="268"/>
      <c r="C441" s="268"/>
      <c r="D441" s="268"/>
      <c r="E441" s="268"/>
      <c r="F441" s="269"/>
      <c r="G441" s="20" t="s">
        <v>4</v>
      </c>
      <c r="H441" s="66"/>
      <c r="I441" s="168" t="s">
        <v>0</v>
      </c>
      <c r="J441" s="167">
        <v>600</v>
      </c>
      <c r="K441" s="390">
        <v>29182373.09</v>
      </c>
      <c r="L441" s="390">
        <v>22080250</v>
      </c>
      <c r="M441" s="365">
        <f t="shared" si="37"/>
        <v>75.662969327077434</v>
      </c>
      <c r="N441" s="44"/>
    </row>
    <row r="442" spans="1:14" ht="31.2" x14ac:dyDescent="0.3">
      <c r="A442" s="1"/>
      <c r="B442" s="435" t="s">
        <v>12</v>
      </c>
      <c r="C442" s="435"/>
      <c r="D442" s="435"/>
      <c r="E442" s="435"/>
      <c r="F442" s="436"/>
      <c r="G442" s="103" t="s">
        <v>53</v>
      </c>
      <c r="H442" s="28"/>
      <c r="I442" s="195" t="s">
        <v>405</v>
      </c>
      <c r="J442" s="167"/>
      <c r="K442" s="390">
        <f>SUM(K443)</f>
        <v>11269321.08</v>
      </c>
      <c r="L442" s="390">
        <f>SUM(L443)</f>
        <v>8479954.1699999999</v>
      </c>
      <c r="M442" s="365">
        <f t="shared" si="37"/>
        <v>75.248137042165098</v>
      </c>
      <c r="N442" s="44"/>
    </row>
    <row r="443" spans="1:14" ht="66.75" customHeight="1" x14ac:dyDescent="0.3">
      <c r="A443" s="1"/>
      <c r="B443" s="95"/>
      <c r="C443" s="95"/>
      <c r="D443" s="95"/>
      <c r="E443" s="95"/>
      <c r="F443" s="96"/>
      <c r="G443" s="20" t="s">
        <v>4</v>
      </c>
      <c r="H443" s="20"/>
      <c r="I443" s="168" t="s">
        <v>0</v>
      </c>
      <c r="J443" s="167">
        <v>600</v>
      </c>
      <c r="K443" s="390">
        <v>11269321.08</v>
      </c>
      <c r="L443" s="390">
        <v>8479954.1699999999</v>
      </c>
      <c r="M443" s="365">
        <f t="shared" si="37"/>
        <v>75.248137042165098</v>
      </c>
      <c r="N443" s="44"/>
    </row>
    <row r="444" spans="1:14" ht="93.6" x14ac:dyDescent="0.3">
      <c r="A444" s="1"/>
      <c r="B444" s="338"/>
      <c r="C444" s="338"/>
      <c r="D444" s="338"/>
      <c r="E444" s="338"/>
      <c r="F444" s="339"/>
      <c r="G444" s="20" t="s">
        <v>488</v>
      </c>
      <c r="H444" s="20"/>
      <c r="I444" s="168" t="s">
        <v>496</v>
      </c>
      <c r="J444" s="167"/>
      <c r="K444" s="390">
        <f>SUM(K445)</f>
        <v>21815</v>
      </c>
      <c r="L444" s="390">
        <f>SUM(L445)</f>
        <v>18948</v>
      </c>
      <c r="M444" s="365">
        <f t="shared" si="37"/>
        <v>86.857666743066702</v>
      </c>
      <c r="N444" s="44"/>
    </row>
    <row r="445" spans="1:14" ht="67.5" customHeight="1" x14ac:dyDescent="0.3">
      <c r="A445" s="1"/>
      <c r="B445" s="338"/>
      <c r="C445" s="338"/>
      <c r="D445" s="338"/>
      <c r="E445" s="338"/>
      <c r="F445" s="339"/>
      <c r="G445" s="20" t="s">
        <v>4</v>
      </c>
      <c r="H445" s="20"/>
      <c r="I445" s="168"/>
      <c r="J445" s="167">
        <v>600</v>
      </c>
      <c r="K445" s="390">
        <v>21815</v>
      </c>
      <c r="L445" s="390">
        <v>18948</v>
      </c>
      <c r="M445" s="365">
        <f t="shared" si="37"/>
        <v>86.857666743066702</v>
      </c>
      <c r="N445" s="44"/>
    </row>
    <row r="446" spans="1:14" ht="69.599999999999994" x14ac:dyDescent="0.3">
      <c r="A446" s="1"/>
      <c r="B446" s="338"/>
      <c r="C446" s="338"/>
      <c r="D446" s="338"/>
      <c r="E446" s="338"/>
      <c r="F446" s="339"/>
      <c r="G446" s="341" t="s">
        <v>490</v>
      </c>
      <c r="H446" s="20"/>
      <c r="I446" s="168" t="s">
        <v>497</v>
      </c>
      <c r="J446" s="167"/>
      <c r="K446" s="390">
        <f>SUM(K447)</f>
        <v>414300</v>
      </c>
      <c r="L446" s="390">
        <f>SUM(L447)</f>
        <v>359860</v>
      </c>
      <c r="M446" s="365">
        <f t="shared" si="37"/>
        <v>86.859763456432532</v>
      </c>
      <c r="N446" s="44"/>
    </row>
    <row r="447" spans="1:14" ht="64.5" customHeight="1" x14ac:dyDescent="0.3">
      <c r="A447" s="1"/>
      <c r="B447" s="338"/>
      <c r="C447" s="338"/>
      <c r="D447" s="338"/>
      <c r="E447" s="338"/>
      <c r="F447" s="339"/>
      <c r="G447" s="20" t="s">
        <v>4</v>
      </c>
      <c r="H447" s="20"/>
      <c r="I447" s="168"/>
      <c r="J447" s="167">
        <v>600</v>
      </c>
      <c r="K447" s="390">
        <v>414300</v>
      </c>
      <c r="L447" s="390">
        <v>359860</v>
      </c>
      <c r="M447" s="365">
        <f t="shared" si="37"/>
        <v>86.859763456432532</v>
      </c>
      <c r="N447" s="44"/>
    </row>
    <row r="448" spans="1:14" ht="62.4" x14ac:dyDescent="0.3">
      <c r="A448" s="1"/>
      <c r="B448" s="35"/>
      <c r="C448" s="35"/>
      <c r="D448" s="35"/>
      <c r="E448" s="35"/>
      <c r="F448" s="36"/>
      <c r="G448" s="103" t="s">
        <v>201</v>
      </c>
      <c r="H448" s="24"/>
      <c r="I448" s="168" t="s">
        <v>406</v>
      </c>
      <c r="J448" s="165"/>
      <c r="K448" s="390">
        <f>SUM(K449)</f>
        <v>12777663</v>
      </c>
      <c r="L448" s="390">
        <f>SUM(L449)</f>
        <v>9582930</v>
      </c>
      <c r="M448" s="365">
        <f t="shared" si="37"/>
        <v>74.99751715161058</v>
      </c>
      <c r="N448" s="44"/>
    </row>
    <row r="449" spans="1:14" ht="67.5" customHeight="1" x14ac:dyDescent="0.3">
      <c r="A449" s="1"/>
      <c r="B449" s="162"/>
      <c r="C449" s="162"/>
      <c r="D449" s="162"/>
      <c r="E449" s="162"/>
      <c r="F449" s="163"/>
      <c r="G449" s="20" t="s">
        <v>4</v>
      </c>
      <c r="H449" s="19"/>
      <c r="I449" s="168" t="s">
        <v>0</v>
      </c>
      <c r="J449" s="167">
        <v>600</v>
      </c>
      <c r="K449" s="390">
        <v>12777663</v>
      </c>
      <c r="L449" s="390">
        <v>9582930</v>
      </c>
      <c r="M449" s="365">
        <f t="shared" si="37"/>
        <v>74.99751715161058</v>
      </c>
      <c r="N449" s="44"/>
    </row>
    <row r="450" spans="1:14" ht="46.8" x14ac:dyDescent="0.3">
      <c r="A450" s="1"/>
      <c r="B450" s="315"/>
      <c r="C450" s="315"/>
      <c r="D450" s="315"/>
      <c r="E450" s="315"/>
      <c r="F450" s="316"/>
      <c r="G450" s="320" t="s">
        <v>446</v>
      </c>
      <c r="H450" s="19"/>
      <c r="I450" s="321" t="s">
        <v>448</v>
      </c>
      <c r="J450" s="322"/>
      <c r="K450" s="390">
        <f>SUM(K451)</f>
        <v>1807318.81</v>
      </c>
      <c r="L450" s="390">
        <f>SUM(L451)</f>
        <v>1807318.81</v>
      </c>
      <c r="M450" s="365">
        <f t="shared" si="37"/>
        <v>100</v>
      </c>
      <c r="N450" s="44"/>
    </row>
    <row r="451" spans="1:14" ht="66" customHeight="1" x14ac:dyDescent="0.3">
      <c r="A451" s="1"/>
      <c r="B451" s="315"/>
      <c r="C451" s="315"/>
      <c r="D451" s="315"/>
      <c r="E451" s="315"/>
      <c r="F451" s="316"/>
      <c r="G451" s="20" t="s">
        <v>4</v>
      </c>
      <c r="H451" s="19"/>
      <c r="I451" s="190" t="s">
        <v>0</v>
      </c>
      <c r="J451" s="167">
        <v>600</v>
      </c>
      <c r="K451" s="390">
        <v>1807318.81</v>
      </c>
      <c r="L451" s="390">
        <v>1807318.81</v>
      </c>
      <c r="M451" s="365">
        <f t="shared" si="37"/>
        <v>100</v>
      </c>
      <c r="N451" s="44"/>
    </row>
    <row r="452" spans="1:14" ht="93.6" x14ac:dyDescent="0.3">
      <c r="A452" s="1"/>
      <c r="B452" s="328"/>
      <c r="C452" s="328"/>
      <c r="D452" s="328"/>
      <c r="E452" s="328"/>
      <c r="F452" s="329"/>
      <c r="G452" s="331" t="s">
        <v>480</v>
      </c>
      <c r="H452" s="19"/>
      <c r="I452" s="222" t="s">
        <v>481</v>
      </c>
      <c r="J452" s="167"/>
      <c r="K452" s="390">
        <f>K453</f>
        <v>90636</v>
      </c>
      <c r="L452" s="390">
        <f>L453</f>
        <v>90635.66</v>
      </c>
      <c r="M452" s="365">
        <f t="shared" si="37"/>
        <v>99.999624873118847</v>
      </c>
      <c r="N452" s="44"/>
    </row>
    <row r="453" spans="1:14" ht="67.5" customHeight="1" x14ac:dyDescent="0.3">
      <c r="A453" s="1"/>
      <c r="B453" s="328"/>
      <c r="C453" s="328"/>
      <c r="D453" s="328"/>
      <c r="E453" s="328"/>
      <c r="F453" s="329"/>
      <c r="G453" s="21" t="s">
        <v>4</v>
      </c>
      <c r="H453" s="19"/>
      <c r="I453" s="222" t="s">
        <v>0</v>
      </c>
      <c r="J453" s="167">
        <v>600</v>
      </c>
      <c r="K453" s="390">
        <v>90636</v>
      </c>
      <c r="L453" s="390">
        <v>90635.66</v>
      </c>
      <c r="M453" s="365">
        <f t="shared" si="37"/>
        <v>99.999624873118847</v>
      </c>
      <c r="N453" s="44"/>
    </row>
    <row r="454" spans="1:14" ht="46.8" x14ac:dyDescent="0.3">
      <c r="A454" s="1"/>
      <c r="B454" s="328"/>
      <c r="C454" s="328"/>
      <c r="D454" s="328"/>
      <c r="E454" s="328"/>
      <c r="F454" s="329"/>
      <c r="G454" s="24" t="s">
        <v>221</v>
      </c>
      <c r="H454" s="19"/>
      <c r="I454" s="175" t="s">
        <v>279</v>
      </c>
      <c r="J454" s="165"/>
      <c r="K454" s="361">
        <f>K455+K457</f>
        <v>818000</v>
      </c>
      <c r="L454" s="361">
        <f>L455+L457</f>
        <v>775000</v>
      </c>
      <c r="M454" s="362">
        <f t="shared" si="37"/>
        <v>94.743276283618584</v>
      </c>
      <c r="N454" s="44"/>
    </row>
    <row r="455" spans="1:14" ht="62.4" x14ac:dyDescent="0.3">
      <c r="A455" s="1"/>
      <c r="B455" s="328"/>
      <c r="C455" s="328"/>
      <c r="D455" s="328"/>
      <c r="E455" s="328"/>
      <c r="F455" s="329"/>
      <c r="G455" s="20" t="s">
        <v>222</v>
      </c>
      <c r="H455" s="19"/>
      <c r="I455" s="168" t="s">
        <v>407</v>
      </c>
      <c r="J455" s="167"/>
      <c r="K455" s="363">
        <f>SUM(K456:K456)</f>
        <v>518000</v>
      </c>
      <c r="L455" s="363">
        <f>SUM(L456:L456)</f>
        <v>475000</v>
      </c>
      <c r="M455" s="362">
        <f t="shared" si="37"/>
        <v>91.698841698841704</v>
      </c>
      <c r="N455" s="44"/>
    </row>
    <row r="456" spans="1:14" ht="66" customHeight="1" x14ac:dyDescent="0.3">
      <c r="A456" s="1"/>
      <c r="B456" s="328"/>
      <c r="C456" s="328"/>
      <c r="D456" s="328"/>
      <c r="E456" s="328"/>
      <c r="F456" s="329"/>
      <c r="G456" s="20" t="s">
        <v>4</v>
      </c>
      <c r="H456" s="25"/>
      <c r="I456" s="168" t="s">
        <v>0</v>
      </c>
      <c r="J456" s="167">
        <v>600</v>
      </c>
      <c r="K456" s="390">
        <v>518000</v>
      </c>
      <c r="L456" s="390">
        <v>475000</v>
      </c>
      <c r="M456" s="365">
        <f t="shared" si="37"/>
        <v>91.698841698841704</v>
      </c>
      <c r="N456" s="44"/>
    </row>
    <row r="457" spans="1:14" ht="109.2" x14ac:dyDescent="0.3">
      <c r="A457" s="1"/>
      <c r="B457" s="344"/>
      <c r="C457" s="344"/>
      <c r="D457" s="344"/>
      <c r="E457" s="344"/>
      <c r="F457" s="345"/>
      <c r="G457" s="21" t="s">
        <v>505</v>
      </c>
      <c r="H457" s="62"/>
      <c r="I457" s="222" t="s">
        <v>506</v>
      </c>
      <c r="J457" s="167"/>
      <c r="K457" s="363">
        <f>SUM(K458:K458)</f>
        <v>300000</v>
      </c>
      <c r="L457" s="363">
        <f>SUM(L458:L458)</f>
        <v>300000</v>
      </c>
      <c r="M457" s="365">
        <f t="shared" si="37"/>
        <v>100</v>
      </c>
      <c r="N457" s="44"/>
    </row>
    <row r="458" spans="1:14" ht="65.25" customHeight="1" x14ac:dyDescent="0.3">
      <c r="A458" s="1"/>
      <c r="B458" s="344"/>
      <c r="C458" s="344"/>
      <c r="D458" s="344"/>
      <c r="E458" s="344"/>
      <c r="F458" s="345"/>
      <c r="G458" s="20" t="s">
        <v>4</v>
      </c>
      <c r="H458" s="62"/>
      <c r="I458" s="168" t="s">
        <v>0</v>
      </c>
      <c r="J458" s="167">
        <v>600</v>
      </c>
      <c r="K458" s="390">
        <v>300000</v>
      </c>
      <c r="L458" s="390">
        <v>300000</v>
      </c>
      <c r="M458" s="365">
        <f t="shared" si="37"/>
        <v>100</v>
      </c>
      <c r="N458" s="44"/>
    </row>
    <row r="459" spans="1:14" ht="31.2" x14ac:dyDescent="0.3">
      <c r="A459" s="1"/>
      <c r="B459" s="315"/>
      <c r="C459" s="315"/>
      <c r="D459" s="315"/>
      <c r="E459" s="315"/>
      <c r="F459" s="316"/>
      <c r="G459" s="21" t="s">
        <v>441</v>
      </c>
      <c r="H459" s="19"/>
      <c r="I459" s="222" t="s">
        <v>442</v>
      </c>
      <c r="J459" s="167"/>
      <c r="K459" s="389">
        <f>K462+K464+K460</f>
        <v>11356003.92</v>
      </c>
      <c r="L459" s="389">
        <f>L462+L464+L460</f>
        <v>10747726.83</v>
      </c>
      <c r="M459" s="362">
        <f t="shared" si="37"/>
        <v>94.643563930717633</v>
      </c>
      <c r="N459" s="44"/>
    </row>
    <row r="460" spans="1:14" ht="46.8" x14ac:dyDescent="0.3">
      <c r="A460" s="1"/>
      <c r="B460" s="334"/>
      <c r="C460" s="334"/>
      <c r="D460" s="334"/>
      <c r="E460" s="334"/>
      <c r="F460" s="335"/>
      <c r="G460" s="360" t="s">
        <v>482</v>
      </c>
      <c r="H460" s="20"/>
      <c r="I460" s="168" t="s">
        <v>486</v>
      </c>
      <c r="J460" s="167"/>
      <c r="K460" s="363">
        <f>SUM(K461:K461)</f>
        <v>67376.92</v>
      </c>
      <c r="L460" s="363">
        <f>SUM(L461:L461)</f>
        <v>67376.92</v>
      </c>
      <c r="M460" s="365">
        <f t="shared" si="37"/>
        <v>100</v>
      </c>
      <c r="N460" s="44"/>
    </row>
    <row r="461" spans="1:14" ht="65.25" customHeight="1" x14ac:dyDescent="0.3">
      <c r="A461" s="1"/>
      <c r="B461" s="334"/>
      <c r="C461" s="334"/>
      <c r="D461" s="334"/>
      <c r="E461" s="334"/>
      <c r="F461" s="335"/>
      <c r="G461" s="20" t="s">
        <v>4</v>
      </c>
      <c r="H461" s="19"/>
      <c r="I461" s="168" t="s">
        <v>0</v>
      </c>
      <c r="J461" s="167">
        <v>600</v>
      </c>
      <c r="K461" s="390">
        <v>67376.92</v>
      </c>
      <c r="L461" s="390">
        <v>67376.92</v>
      </c>
      <c r="M461" s="365">
        <f t="shared" si="37"/>
        <v>100</v>
      </c>
      <c r="N461" s="44"/>
    </row>
    <row r="462" spans="1:14" ht="46.8" x14ac:dyDescent="0.3">
      <c r="A462" s="1"/>
      <c r="B462" s="315"/>
      <c r="C462" s="315"/>
      <c r="D462" s="315"/>
      <c r="E462" s="315"/>
      <c r="F462" s="316"/>
      <c r="G462" s="320" t="s">
        <v>447</v>
      </c>
      <c r="H462" s="19"/>
      <c r="I462" s="321" t="s">
        <v>443</v>
      </c>
      <c r="J462" s="322"/>
      <c r="K462" s="390">
        <f>K463</f>
        <v>10000000</v>
      </c>
      <c r="L462" s="390">
        <f>L463</f>
        <v>9400188.4000000004</v>
      </c>
      <c r="M462" s="365">
        <f t="shared" si="37"/>
        <v>94.001884000000004</v>
      </c>
      <c r="N462" s="44"/>
    </row>
    <row r="463" spans="1:14" ht="63.75" customHeight="1" x14ac:dyDescent="0.3">
      <c r="A463" s="1"/>
      <c r="B463" s="315"/>
      <c r="C463" s="315"/>
      <c r="D463" s="315"/>
      <c r="E463" s="315"/>
      <c r="F463" s="316"/>
      <c r="G463" s="20" t="s">
        <v>4</v>
      </c>
      <c r="H463" s="19"/>
      <c r="I463" s="190" t="s">
        <v>0</v>
      </c>
      <c r="J463" s="167">
        <v>600</v>
      </c>
      <c r="K463" s="390">
        <v>10000000</v>
      </c>
      <c r="L463" s="390">
        <v>9400188.4000000004</v>
      </c>
      <c r="M463" s="365">
        <f t="shared" si="37"/>
        <v>94.001884000000004</v>
      </c>
      <c r="N463" s="44"/>
    </row>
    <row r="464" spans="1:14" ht="46.8" x14ac:dyDescent="0.3">
      <c r="A464" s="1"/>
      <c r="B464" s="157"/>
      <c r="C464" s="157"/>
      <c r="D464" s="157"/>
      <c r="E464" s="157"/>
      <c r="F464" s="158"/>
      <c r="G464" s="20" t="s">
        <v>482</v>
      </c>
      <c r="H464" s="19"/>
      <c r="I464" s="168" t="s">
        <v>483</v>
      </c>
      <c r="J464" s="167"/>
      <c r="K464" s="390">
        <f>K465</f>
        <v>1288627</v>
      </c>
      <c r="L464" s="390">
        <f>L465</f>
        <v>1280161.51</v>
      </c>
      <c r="M464" s="365">
        <f t="shared" si="37"/>
        <v>99.343061258222903</v>
      </c>
      <c r="N464" s="44"/>
    </row>
    <row r="465" spans="1:14" ht="65.25" customHeight="1" x14ac:dyDescent="0.3">
      <c r="A465" s="1"/>
      <c r="B465" s="157"/>
      <c r="C465" s="157"/>
      <c r="D465" s="157"/>
      <c r="E465" s="157"/>
      <c r="F465" s="158"/>
      <c r="G465" s="20" t="s">
        <v>4</v>
      </c>
      <c r="H465" s="19"/>
      <c r="I465" s="190" t="s">
        <v>0</v>
      </c>
      <c r="J465" s="167">
        <v>600</v>
      </c>
      <c r="K465" s="390">
        <v>1288627</v>
      </c>
      <c r="L465" s="390">
        <v>1280161.51</v>
      </c>
      <c r="M465" s="365">
        <f t="shared" si="37"/>
        <v>99.343061258222903</v>
      </c>
      <c r="N465" s="44"/>
    </row>
    <row r="466" spans="1:14" ht="31.2" x14ac:dyDescent="0.3">
      <c r="A466" s="1"/>
      <c r="B466" s="342"/>
      <c r="C466" s="342"/>
      <c r="D466" s="342"/>
      <c r="E466" s="342"/>
      <c r="F466" s="343"/>
      <c r="G466" s="24" t="s">
        <v>501</v>
      </c>
      <c r="H466" s="19"/>
      <c r="I466" s="175" t="s">
        <v>503</v>
      </c>
      <c r="J466" s="165"/>
      <c r="K466" s="389">
        <f>K467</f>
        <v>104166.67</v>
      </c>
      <c r="L466" s="389">
        <f>L467</f>
        <v>104166.67</v>
      </c>
      <c r="M466" s="362">
        <f t="shared" si="37"/>
        <v>100</v>
      </c>
      <c r="N466" s="44"/>
    </row>
    <row r="467" spans="1:14" ht="78" x14ac:dyDescent="0.3">
      <c r="A467" s="1"/>
      <c r="B467" s="342"/>
      <c r="C467" s="342"/>
      <c r="D467" s="342"/>
      <c r="E467" s="342"/>
      <c r="F467" s="343"/>
      <c r="G467" s="20" t="s">
        <v>502</v>
      </c>
      <c r="H467" s="19"/>
      <c r="I467" s="168" t="s">
        <v>504</v>
      </c>
      <c r="J467" s="167"/>
      <c r="K467" s="390">
        <f>K468</f>
        <v>104166.67</v>
      </c>
      <c r="L467" s="390">
        <f>L468</f>
        <v>104166.67</v>
      </c>
      <c r="M467" s="365">
        <f t="shared" si="37"/>
        <v>100</v>
      </c>
      <c r="N467" s="44"/>
    </row>
    <row r="468" spans="1:14" ht="65.25" customHeight="1" x14ac:dyDescent="0.3">
      <c r="A468" s="1"/>
      <c r="B468" s="342"/>
      <c r="C468" s="342"/>
      <c r="D468" s="342"/>
      <c r="E468" s="342"/>
      <c r="F468" s="343"/>
      <c r="G468" s="20" t="s">
        <v>4</v>
      </c>
      <c r="H468" s="19"/>
      <c r="I468" s="190" t="s">
        <v>0</v>
      </c>
      <c r="J468" s="167">
        <v>600</v>
      </c>
      <c r="K468" s="390">
        <v>104166.67</v>
      </c>
      <c r="L468" s="390">
        <v>104166.67</v>
      </c>
      <c r="M468" s="365">
        <f t="shared" si="37"/>
        <v>100</v>
      </c>
      <c r="N468" s="44"/>
    </row>
    <row r="469" spans="1:14" ht="78" x14ac:dyDescent="0.3">
      <c r="A469" s="1"/>
      <c r="B469" s="133"/>
      <c r="C469" s="133"/>
      <c r="D469" s="133"/>
      <c r="E469" s="133"/>
      <c r="F469" s="134"/>
      <c r="G469" s="102" t="s">
        <v>55</v>
      </c>
      <c r="H469" s="20"/>
      <c r="I469" s="306" t="s">
        <v>119</v>
      </c>
      <c r="J469" s="184" t="s">
        <v>0</v>
      </c>
      <c r="K469" s="373">
        <f t="shared" ref="K469:L469" si="39">SUM(K470)</f>
        <v>1212000</v>
      </c>
      <c r="L469" s="373">
        <f t="shared" si="39"/>
        <v>1106577.97</v>
      </c>
      <c r="M469" s="348">
        <f t="shared" ref="M469:M505" si="40">L469/K469%</f>
        <v>91.301812706270624</v>
      </c>
      <c r="N469" s="44"/>
    </row>
    <row r="470" spans="1:14" ht="78" x14ac:dyDescent="0.3">
      <c r="A470" s="1"/>
      <c r="B470" s="57"/>
      <c r="C470" s="57"/>
      <c r="D470" s="57"/>
      <c r="E470" s="57"/>
      <c r="F470" s="58"/>
      <c r="G470" s="99" t="s">
        <v>412</v>
      </c>
      <c r="H470" s="46"/>
      <c r="I470" s="224" t="s">
        <v>120</v>
      </c>
      <c r="J470" s="165" t="s">
        <v>0</v>
      </c>
      <c r="K470" s="376">
        <f>SUM(K471)</f>
        <v>1212000</v>
      </c>
      <c r="L470" s="376">
        <f>SUM(L471)</f>
        <v>1106577.97</v>
      </c>
      <c r="M470" s="349">
        <f t="shared" si="40"/>
        <v>91.301812706270624</v>
      </c>
      <c r="N470" s="44"/>
    </row>
    <row r="471" spans="1:14" ht="46.8" x14ac:dyDescent="0.3">
      <c r="A471" s="1"/>
      <c r="B471" s="57"/>
      <c r="C471" s="57"/>
      <c r="D471" s="57"/>
      <c r="E471" s="57"/>
      <c r="F471" s="58"/>
      <c r="G471" s="99" t="s">
        <v>507</v>
      </c>
      <c r="H471" s="25"/>
      <c r="I471" s="307" t="s">
        <v>240</v>
      </c>
      <c r="J471" s="165"/>
      <c r="K471" s="391">
        <f>SUM(K472)</f>
        <v>1212000</v>
      </c>
      <c r="L471" s="391">
        <f>SUM(L472)</f>
        <v>1106577.97</v>
      </c>
      <c r="M471" s="392">
        <f t="shared" si="40"/>
        <v>91.301812706270624</v>
      </c>
      <c r="N471" s="44"/>
    </row>
    <row r="472" spans="1:14" ht="46.8" x14ac:dyDescent="0.3">
      <c r="A472" s="1"/>
      <c r="B472" s="152"/>
      <c r="C472" s="152"/>
      <c r="D472" s="152"/>
      <c r="E472" s="152"/>
      <c r="F472" s="153"/>
      <c r="G472" s="103" t="s">
        <v>121</v>
      </c>
      <c r="H472" s="25"/>
      <c r="I472" s="221" t="s">
        <v>241</v>
      </c>
      <c r="J472" s="242"/>
      <c r="K472" s="390">
        <f>SUM(K473:K475)</f>
        <v>1212000</v>
      </c>
      <c r="L472" s="390">
        <f>SUM(L473:L475)</f>
        <v>1106577.97</v>
      </c>
      <c r="M472" s="365">
        <f t="shared" si="40"/>
        <v>91.301812706270624</v>
      </c>
      <c r="N472" s="44"/>
    </row>
    <row r="473" spans="1:14" ht="140.4" x14ac:dyDescent="0.3">
      <c r="A473" s="1"/>
      <c r="B473" s="152"/>
      <c r="C473" s="152"/>
      <c r="D473" s="152"/>
      <c r="E473" s="152"/>
      <c r="F473" s="153"/>
      <c r="G473" s="20" t="s">
        <v>3</v>
      </c>
      <c r="H473" s="18"/>
      <c r="I473" s="195"/>
      <c r="J473" s="167">
        <v>100</v>
      </c>
      <c r="K473" s="393">
        <v>232000</v>
      </c>
      <c r="L473" s="393">
        <v>175100</v>
      </c>
      <c r="M473" s="365">
        <f t="shared" si="40"/>
        <v>75.474137931034477</v>
      </c>
      <c r="N473" s="44"/>
    </row>
    <row r="474" spans="1:14" ht="46.8" x14ac:dyDescent="0.3">
      <c r="A474" s="1"/>
      <c r="B474" s="187"/>
      <c r="C474" s="187"/>
      <c r="D474" s="187"/>
      <c r="E474" s="187"/>
      <c r="F474" s="188"/>
      <c r="G474" s="19" t="s">
        <v>2</v>
      </c>
      <c r="H474" s="18"/>
      <c r="I474" s="221"/>
      <c r="J474" s="167">
        <v>200</v>
      </c>
      <c r="K474" s="390">
        <v>940000</v>
      </c>
      <c r="L474" s="390">
        <v>891877.97</v>
      </c>
      <c r="M474" s="365">
        <f t="shared" si="40"/>
        <v>94.880635106382982</v>
      </c>
      <c r="N474" s="44"/>
    </row>
    <row r="475" spans="1:14" ht="31.2" x14ac:dyDescent="0.3">
      <c r="A475" s="1"/>
      <c r="B475" s="173"/>
      <c r="C475" s="173"/>
      <c r="D475" s="173"/>
      <c r="E475" s="173"/>
      <c r="F475" s="174"/>
      <c r="G475" s="20" t="s">
        <v>5</v>
      </c>
      <c r="H475" s="20"/>
      <c r="I475" s="166"/>
      <c r="J475" s="167">
        <v>300</v>
      </c>
      <c r="K475" s="393">
        <v>40000</v>
      </c>
      <c r="L475" s="393">
        <v>39600</v>
      </c>
      <c r="M475" s="365">
        <f t="shared" si="40"/>
        <v>99</v>
      </c>
      <c r="N475" s="44"/>
    </row>
    <row r="476" spans="1:14" ht="93.6" x14ac:dyDescent="0.3">
      <c r="A476" s="1"/>
      <c r="B476" s="287"/>
      <c r="C476" s="287"/>
      <c r="D476" s="287"/>
      <c r="E476" s="287"/>
      <c r="F476" s="288"/>
      <c r="G476" s="29" t="s">
        <v>413</v>
      </c>
      <c r="H476" s="20"/>
      <c r="I476" s="183" t="s">
        <v>419</v>
      </c>
      <c r="J476" s="184"/>
      <c r="K476" s="394">
        <f>SUM(K477+K488+K496)</f>
        <v>6578074.2800000003</v>
      </c>
      <c r="L476" s="394">
        <f>SUM(L477+L488+L496)</f>
        <v>4946103.67</v>
      </c>
      <c r="M476" s="379">
        <f t="shared" si="40"/>
        <v>75.190754306897233</v>
      </c>
      <c r="N476" s="44"/>
    </row>
    <row r="477" spans="1:14" ht="114.75" customHeight="1" x14ac:dyDescent="0.3">
      <c r="A477" s="1"/>
      <c r="B477" s="287"/>
      <c r="C477" s="287"/>
      <c r="D477" s="287"/>
      <c r="E477" s="287"/>
      <c r="F477" s="288"/>
      <c r="G477" s="24" t="s">
        <v>177</v>
      </c>
      <c r="H477" s="20"/>
      <c r="I477" s="217" t="s">
        <v>420</v>
      </c>
      <c r="J477" s="165" t="s">
        <v>0</v>
      </c>
      <c r="K477" s="389">
        <f>SUM(K478+K483)</f>
        <v>300919</v>
      </c>
      <c r="L477" s="389">
        <f>SUM(L478+L483)</f>
        <v>183466.89</v>
      </c>
      <c r="M477" s="362">
        <f t="shared" si="40"/>
        <v>60.968862052578935</v>
      </c>
      <c r="N477" s="44"/>
    </row>
    <row r="478" spans="1:14" ht="46.8" x14ac:dyDescent="0.3">
      <c r="A478" s="1"/>
      <c r="B478" s="287"/>
      <c r="C478" s="287"/>
      <c r="D478" s="287"/>
      <c r="E478" s="287"/>
      <c r="F478" s="288"/>
      <c r="G478" s="24" t="s">
        <v>414</v>
      </c>
      <c r="H478" s="20"/>
      <c r="I478" s="217" t="s">
        <v>421</v>
      </c>
      <c r="J478" s="165"/>
      <c r="K478" s="389">
        <f>SUM(K479+K481)</f>
        <v>167000</v>
      </c>
      <c r="L478" s="389">
        <f>SUM(L479+L481)</f>
        <v>95066.89</v>
      </c>
      <c r="M478" s="362">
        <f t="shared" si="40"/>
        <v>56.926281437125745</v>
      </c>
      <c r="N478" s="44"/>
    </row>
    <row r="479" spans="1:14" ht="62.4" x14ac:dyDescent="0.3">
      <c r="A479" s="1"/>
      <c r="B479" s="287"/>
      <c r="C479" s="287"/>
      <c r="D479" s="287"/>
      <c r="E479" s="287"/>
      <c r="F479" s="288"/>
      <c r="G479" s="103" t="s">
        <v>46</v>
      </c>
      <c r="H479" s="20"/>
      <c r="I479" s="220" t="s">
        <v>422</v>
      </c>
      <c r="J479" s="165"/>
      <c r="K479" s="390">
        <f>SUM(K480:K480)</f>
        <v>144000</v>
      </c>
      <c r="L479" s="390">
        <f>SUM(L480:L480)</f>
        <v>91066.89</v>
      </c>
      <c r="M479" s="365">
        <f t="shared" si="40"/>
        <v>63.240895833333333</v>
      </c>
      <c r="N479" s="44"/>
    </row>
    <row r="480" spans="1:14" ht="46.8" x14ac:dyDescent="0.3">
      <c r="A480" s="1"/>
      <c r="B480" s="287"/>
      <c r="C480" s="287"/>
      <c r="D480" s="287"/>
      <c r="E480" s="287"/>
      <c r="F480" s="288"/>
      <c r="G480" s="20" t="s">
        <v>2</v>
      </c>
      <c r="H480" s="20"/>
      <c r="I480" s="175"/>
      <c r="J480" s="167">
        <v>200</v>
      </c>
      <c r="K480" s="390">
        <v>144000</v>
      </c>
      <c r="L480" s="390">
        <v>91066.89</v>
      </c>
      <c r="M480" s="365">
        <f t="shared" si="40"/>
        <v>63.240895833333333</v>
      </c>
      <c r="N480" s="44"/>
    </row>
    <row r="481" spans="1:14" ht="62.4" x14ac:dyDescent="0.3">
      <c r="A481" s="1"/>
      <c r="B481" s="399"/>
      <c r="C481" s="399"/>
      <c r="D481" s="399"/>
      <c r="E481" s="399"/>
      <c r="F481" s="400"/>
      <c r="G481" s="20" t="s">
        <v>526</v>
      </c>
      <c r="H481" s="20"/>
      <c r="I481" s="168" t="s">
        <v>527</v>
      </c>
      <c r="J481" s="167"/>
      <c r="K481" s="375">
        <f>SUM(K482:K482)</f>
        <v>23000</v>
      </c>
      <c r="L481" s="375">
        <f>SUM(L482:L482)</f>
        <v>4000</v>
      </c>
      <c r="M481" s="365">
        <f t="shared" si="40"/>
        <v>17.391304347826086</v>
      </c>
      <c r="N481" s="44"/>
    </row>
    <row r="482" spans="1:14" ht="46.8" x14ac:dyDescent="0.3">
      <c r="A482" s="1"/>
      <c r="B482" s="399"/>
      <c r="C482" s="399"/>
      <c r="D482" s="399"/>
      <c r="E482" s="399"/>
      <c r="F482" s="400"/>
      <c r="G482" s="20" t="s">
        <v>2</v>
      </c>
      <c r="H482" s="20"/>
      <c r="I482" s="175"/>
      <c r="J482" s="167">
        <v>200</v>
      </c>
      <c r="K482" s="415">
        <v>23000</v>
      </c>
      <c r="L482" s="415">
        <v>4000</v>
      </c>
      <c r="M482" s="365">
        <f t="shared" si="40"/>
        <v>17.391304347826086</v>
      </c>
      <c r="N482" s="44"/>
    </row>
    <row r="483" spans="1:14" ht="78" x14ac:dyDescent="0.3">
      <c r="A483" s="1"/>
      <c r="B483" s="287"/>
      <c r="C483" s="287"/>
      <c r="D483" s="287"/>
      <c r="E483" s="287"/>
      <c r="F483" s="288"/>
      <c r="G483" s="24" t="s">
        <v>415</v>
      </c>
      <c r="H483" s="20"/>
      <c r="I483" s="175" t="s">
        <v>423</v>
      </c>
      <c r="J483" s="165"/>
      <c r="K483" s="391">
        <f>SUM(K484+K486)</f>
        <v>133919</v>
      </c>
      <c r="L483" s="391">
        <f>SUM(L484+L486)</f>
        <v>88400</v>
      </c>
      <c r="M483" s="362">
        <f t="shared" si="40"/>
        <v>66.01005085163419</v>
      </c>
      <c r="N483" s="44"/>
    </row>
    <row r="484" spans="1:14" ht="62.4" x14ac:dyDescent="0.3">
      <c r="A484" s="1"/>
      <c r="B484" s="287"/>
      <c r="C484" s="287"/>
      <c r="D484" s="287"/>
      <c r="E484" s="287"/>
      <c r="F484" s="288"/>
      <c r="G484" s="20" t="s">
        <v>46</v>
      </c>
      <c r="H484" s="20"/>
      <c r="I484" s="168" t="s">
        <v>424</v>
      </c>
      <c r="J484" s="167"/>
      <c r="K484" s="390">
        <f>SUM(K485:K485)</f>
        <v>99050</v>
      </c>
      <c r="L484" s="390">
        <f>SUM(L485:L485)</f>
        <v>77031</v>
      </c>
      <c r="M484" s="365">
        <f t="shared" si="40"/>
        <v>77.769813225643617</v>
      </c>
      <c r="N484" s="44"/>
    </row>
    <row r="485" spans="1:14" ht="46.8" x14ac:dyDescent="0.3">
      <c r="A485" s="1"/>
      <c r="B485" s="287"/>
      <c r="C485" s="287"/>
      <c r="D485" s="287"/>
      <c r="E485" s="287"/>
      <c r="F485" s="288"/>
      <c r="G485" s="20" t="s">
        <v>2</v>
      </c>
      <c r="H485" s="20"/>
      <c r="I485" s="175"/>
      <c r="J485" s="167">
        <v>200</v>
      </c>
      <c r="K485" s="390">
        <v>99050</v>
      </c>
      <c r="L485" s="390">
        <v>77031</v>
      </c>
      <c r="M485" s="365">
        <f t="shared" si="40"/>
        <v>77.769813225643617</v>
      </c>
      <c r="N485" s="44"/>
    </row>
    <row r="486" spans="1:14" ht="62.4" x14ac:dyDescent="0.3">
      <c r="A486" s="1"/>
      <c r="B486" s="399"/>
      <c r="C486" s="399"/>
      <c r="D486" s="399"/>
      <c r="E486" s="399"/>
      <c r="F486" s="400"/>
      <c r="G486" s="20" t="s">
        <v>526</v>
      </c>
      <c r="H486" s="20"/>
      <c r="I486" s="168" t="s">
        <v>528</v>
      </c>
      <c r="J486" s="167"/>
      <c r="K486" s="390">
        <f>SUM(K487:K487)</f>
        <v>34869</v>
      </c>
      <c r="L486" s="390">
        <f>SUM(L487:L487)</f>
        <v>11369</v>
      </c>
      <c r="M486" s="365">
        <f t="shared" si="40"/>
        <v>32.604892598009691</v>
      </c>
      <c r="N486" s="44"/>
    </row>
    <row r="487" spans="1:14" ht="46.8" x14ac:dyDescent="0.3">
      <c r="A487" s="1"/>
      <c r="B487" s="399"/>
      <c r="C487" s="399"/>
      <c r="D487" s="399"/>
      <c r="E487" s="399"/>
      <c r="F487" s="400"/>
      <c r="G487" s="20" t="s">
        <v>2</v>
      </c>
      <c r="H487" s="20"/>
      <c r="I487" s="175"/>
      <c r="J487" s="167">
        <v>200</v>
      </c>
      <c r="K487" s="375">
        <v>34869</v>
      </c>
      <c r="L487" s="390">
        <v>11369</v>
      </c>
      <c r="M487" s="365">
        <f t="shared" si="40"/>
        <v>32.604892598009691</v>
      </c>
      <c r="N487" s="44"/>
    </row>
    <row r="488" spans="1:14" ht="31.2" x14ac:dyDescent="0.3">
      <c r="A488" s="1"/>
      <c r="B488" s="287"/>
      <c r="C488" s="287"/>
      <c r="D488" s="287"/>
      <c r="E488" s="287"/>
      <c r="F488" s="288"/>
      <c r="G488" s="24" t="s">
        <v>283</v>
      </c>
      <c r="H488" s="20"/>
      <c r="I488" s="224" t="s">
        <v>425</v>
      </c>
      <c r="J488" s="165" t="s">
        <v>0</v>
      </c>
      <c r="K488" s="389">
        <f>SUM(K489+K492)</f>
        <v>120000</v>
      </c>
      <c r="L488" s="389">
        <f>SUM(L489+L492)</f>
        <v>119980</v>
      </c>
      <c r="M488" s="362">
        <f t="shared" si="40"/>
        <v>99.983333333333334</v>
      </c>
      <c r="N488" s="44"/>
    </row>
    <row r="489" spans="1:14" ht="62.4" x14ac:dyDescent="0.3">
      <c r="A489" s="1"/>
      <c r="B489" s="287"/>
      <c r="C489" s="287"/>
      <c r="D489" s="287"/>
      <c r="E489" s="287"/>
      <c r="F489" s="288"/>
      <c r="G489" s="24" t="s">
        <v>196</v>
      </c>
      <c r="H489" s="20"/>
      <c r="I489" s="217" t="s">
        <v>426</v>
      </c>
      <c r="J489" s="165"/>
      <c r="K489" s="389">
        <f>SUM(K490)</f>
        <v>50000</v>
      </c>
      <c r="L489" s="389">
        <f>SUM(L490)</f>
        <v>49980</v>
      </c>
      <c r="M489" s="362">
        <f t="shared" si="40"/>
        <v>99.96</v>
      </c>
      <c r="N489" s="44"/>
    </row>
    <row r="490" spans="1:14" ht="46.8" x14ac:dyDescent="0.3">
      <c r="A490" s="1"/>
      <c r="B490" s="287"/>
      <c r="C490" s="287"/>
      <c r="D490" s="287"/>
      <c r="E490" s="287"/>
      <c r="F490" s="288"/>
      <c r="G490" s="104" t="s">
        <v>45</v>
      </c>
      <c r="H490" s="20"/>
      <c r="I490" s="223" t="s">
        <v>427</v>
      </c>
      <c r="J490" s="167" t="s">
        <v>0</v>
      </c>
      <c r="K490" s="390">
        <f>SUM(K491:K491)</f>
        <v>50000</v>
      </c>
      <c r="L490" s="390">
        <f>SUM(L491:L491)</f>
        <v>49980</v>
      </c>
      <c r="M490" s="365">
        <f t="shared" si="40"/>
        <v>99.96</v>
      </c>
      <c r="N490" s="44"/>
    </row>
    <row r="491" spans="1:14" ht="46.8" x14ac:dyDescent="0.3">
      <c r="A491" s="1"/>
      <c r="B491" s="287"/>
      <c r="C491" s="287"/>
      <c r="D491" s="287"/>
      <c r="E491" s="287"/>
      <c r="F491" s="288"/>
      <c r="G491" s="20" t="s">
        <v>2</v>
      </c>
      <c r="H491" s="20"/>
      <c r="I491" s="168" t="s">
        <v>0</v>
      </c>
      <c r="J491" s="167">
        <v>200</v>
      </c>
      <c r="K491" s="390">
        <v>50000</v>
      </c>
      <c r="L491" s="390">
        <v>49980</v>
      </c>
      <c r="M491" s="365">
        <f t="shared" si="40"/>
        <v>99.96</v>
      </c>
      <c r="N491" s="44"/>
    </row>
    <row r="492" spans="1:14" ht="67.5" customHeight="1" x14ac:dyDescent="0.3">
      <c r="A492" s="1"/>
      <c r="B492" s="287"/>
      <c r="C492" s="287"/>
      <c r="D492" s="287"/>
      <c r="E492" s="287"/>
      <c r="F492" s="288"/>
      <c r="G492" s="308" t="s">
        <v>416</v>
      </c>
      <c r="H492" s="20"/>
      <c r="I492" s="309" t="s">
        <v>428</v>
      </c>
      <c r="J492" s="167"/>
      <c r="K492" s="389">
        <f>SUM(K493)</f>
        <v>70000</v>
      </c>
      <c r="L492" s="389">
        <f>SUM(L493)</f>
        <v>70000</v>
      </c>
      <c r="M492" s="362">
        <f t="shared" si="40"/>
        <v>100</v>
      </c>
      <c r="N492" s="44"/>
    </row>
    <row r="493" spans="1:14" ht="46.8" x14ac:dyDescent="0.3">
      <c r="A493" s="1"/>
      <c r="B493" s="287"/>
      <c r="C493" s="287"/>
      <c r="D493" s="287"/>
      <c r="E493" s="287"/>
      <c r="F493" s="288"/>
      <c r="G493" s="104" t="s">
        <v>417</v>
      </c>
      <c r="H493" s="20"/>
      <c r="I493" s="223" t="s">
        <v>429</v>
      </c>
      <c r="J493" s="167" t="s">
        <v>0</v>
      </c>
      <c r="K493" s="390">
        <f>SUM(K494:K495)</f>
        <v>70000</v>
      </c>
      <c r="L493" s="390">
        <f>SUM(L494:L495)</f>
        <v>70000</v>
      </c>
      <c r="M493" s="365">
        <f t="shared" si="40"/>
        <v>100</v>
      </c>
      <c r="N493" s="44"/>
    </row>
    <row r="494" spans="1:14" ht="46.8" x14ac:dyDescent="0.3">
      <c r="A494" s="1"/>
      <c r="B494" s="287"/>
      <c r="C494" s="287"/>
      <c r="D494" s="287"/>
      <c r="E494" s="287"/>
      <c r="F494" s="288"/>
      <c r="G494" s="19" t="s">
        <v>2</v>
      </c>
      <c r="H494" s="20"/>
      <c r="I494" s="186" t="s">
        <v>0</v>
      </c>
      <c r="J494" s="167">
        <v>200</v>
      </c>
      <c r="K494" s="390">
        <v>20000</v>
      </c>
      <c r="L494" s="390">
        <v>20000</v>
      </c>
      <c r="M494" s="365">
        <f t="shared" si="40"/>
        <v>100</v>
      </c>
      <c r="N494" s="44"/>
    </row>
    <row r="495" spans="1:14" ht="66" customHeight="1" x14ac:dyDescent="0.3">
      <c r="A495" s="1"/>
      <c r="B495" s="287"/>
      <c r="C495" s="287"/>
      <c r="D495" s="287"/>
      <c r="E495" s="287"/>
      <c r="F495" s="288"/>
      <c r="G495" s="20" t="s">
        <v>4</v>
      </c>
      <c r="H495" s="20"/>
      <c r="I495" s="168"/>
      <c r="J495" s="167">
        <v>600</v>
      </c>
      <c r="K495" s="390">
        <v>50000</v>
      </c>
      <c r="L495" s="390">
        <v>50000</v>
      </c>
      <c r="M495" s="365">
        <f t="shared" si="40"/>
        <v>100</v>
      </c>
      <c r="N495" s="44"/>
    </row>
    <row r="496" spans="1:14" ht="78" x14ac:dyDescent="0.3">
      <c r="A496" s="1"/>
      <c r="B496" s="287"/>
      <c r="C496" s="287"/>
      <c r="D496" s="287"/>
      <c r="E496" s="287"/>
      <c r="F496" s="288"/>
      <c r="G496" s="24" t="s">
        <v>458</v>
      </c>
      <c r="H496" s="20"/>
      <c r="I496" s="175" t="s">
        <v>430</v>
      </c>
      <c r="J496" s="165"/>
      <c r="K496" s="390">
        <f>SUM(K497)</f>
        <v>6157155.2800000003</v>
      </c>
      <c r="L496" s="390">
        <f>SUM(L497)</f>
        <v>4642656.78</v>
      </c>
      <c r="M496" s="362">
        <f t="shared" si="40"/>
        <v>75.402626194608487</v>
      </c>
      <c r="N496" s="44"/>
    </row>
    <row r="497" spans="1:14" ht="31.2" x14ac:dyDescent="0.3">
      <c r="A497" s="1"/>
      <c r="B497" s="287"/>
      <c r="C497" s="287"/>
      <c r="D497" s="287"/>
      <c r="E497" s="287"/>
      <c r="F497" s="288"/>
      <c r="G497" s="24" t="s">
        <v>418</v>
      </c>
      <c r="H497" s="20"/>
      <c r="I497" s="175" t="s">
        <v>431</v>
      </c>
      <c r="J497" s="165"/>
      <c r="K497" s="390">
        <f>SUM(K498+K500+K502+K504)</f>
        <v>6157155.2800000003</v>
      </c>
      <c r="L497" s="390">
        <f>SUM(L498+L500+L502+L504)</f>
        <v>4642656.78</v>
      </c>
      <c r="M497" s="362">
        <f t="shared" si="40"/>
        <v>75.402626194608487</v>
      </c>
      <c r="N497" s="44"/>
    </row>
    <row r="498" spans="1:14" ht="46.8" x14ac:dyDescent="0.3">
      <c r="A498" s="1"/>
      <c r="B498" s="287"/>
      <c r="C498" s="287"/>
      <c r="D498" s="287"/>
      <c r="E498" s="287"/>
      <c r="F498" s="288"/>
      <c r="G498" s="20" t="s">
        <v>67</v>
      </c>
      <c r="H498" s="20"/>
      <c r="I498" s="168" t="s">
        <v>432</v>
      </c>
      <c r="J498" s="167"/>
      <c r="K498" s="390">
        <f>SUM(K499:K499)</f>
        <v>3922072</v>
      </c>
      <c r="L498" s="390">
        <f>SUM(L499:L499)</f>
        <v>2946448.5</v>
      </c>
      <c r="M498" s="365">
        <f t="shared" si="40"/>
        <v>75.124793731476629</v>
      </c>
      <c r="N498" s="44"/>
    </row>
    <row r="499" spans="1:14" ht="66" customHeight="1" x14ac:dyDescent="0.3">
      <c r="A499" s="1"/>
      <c r="B499" s="287"/>
      <c r="C499" s="287"/>
      <c r="D499" s="287"/>
      <c r="E499" s="287"/>
      <c r="F499" s="288"/>
      <c r="G499" s="20" t="s">
        <v>4</v>
      </c>
      <c r="H499" s="20"/>
      <c r="I499" s="168"/>
      <c r="J499" s="167">
        <v>600</v>
      </c>
      <c r="K499" s="390">
        <v>3922072</v>
      </c>
      <c r="L499" s="390">
        <v>2946448.5</v>
      </c>
      <c r="M499" s="365">
        <f t="shared" si="40"/>
        <v>75.124793731476629</v>
      </c>
      <c r="N499" s="44"/>
    </row>
    <row r="500" spans="1:14" ht="62.4" x14ac:dyDescent="0.3">
      <c r="A500" s="1"/>
      <c r="B500" s="326"/>
      <c r="C500" s="326"/>
      <c r="D500" s="326"/>
      <c r="E500" s="326"/>
      <c r="F500" s="327"/>
      <c r="G500" s="20" t="s">
        <v>465</v>
      </c>
      <c r="H500" s="20"/>
      <c r="I500" s="168" t="s">
        <v>466</v>
      </c>
      <c r="J500" s="167"/>
      <c r="K500" s="390">
        <f>SUM(K501:K501)</f>
        <v>3979.41</v>
      </c>
      <c r="L500" s="390">
        <f>SUM(L501:L501)</f>
        <v>3979.41</v>
      </c>
      <c r="M500" s="365">
        <f t="shared" si="40"/>
        <v>100</v>
      </c>
      <c r="N500" s="44"/>
    </row>
    <row r="501" spans="1:14" ht="68.25" customHeight="1" x14ac:dyDescent="0.3">
      <c r="A501" s="1"/>
      <c r="B501" s="326"/>
      <c r="C501" s="326"/>
      <c r="D501" s="326"/>
      <c r="E501" s="326"/>
      <c r="F501" s="327"/>
      <c r="G501" s="20" t="s">
        <v>4</v>
      </c>
      <c r="H501" s="20"/>
      <c r="I501" s="168"/>
      <c r="J501" s="167">
        <v>600</v>
      </c>
      <c r="K501" s="390">
        <v>3979.41</v>
      </c>
      <c r="L501" s="390">
        <v>3979.41</v>
      </c>
      <c r="M501" s="365">
        <f t="shared" si="40"/>
        <v>100</v>
      </c>
      <c r="N501" s="44"/>
    </row>
    <row r="502" spans="1:14" ht="78" x14ac:dyDescent="0.3">
      <c r="A502" s="1"/>
      <c r="B502" s="346"/>
      <c r="C502" s="346"/>
      <c r="D502" s="346"/>
      <c r="E502" s="346"/>
      <c r="F502" s="347"/>
      <c r="G502" s="20" t="s">
        <v>510</v>
      </c>
      <c r="H502" s="20"/>
      <c r="I502" s="168" t="s">
        <v>511</v>
      </c>
      <c r="J502" s="167"/>
      <c r="K502" s="390">
        <f>SUM(K503:K503)</f>
        <v>2155510</v>
      </c>
      <c r="L502" s="390">
        <f>SUM(L503:L503)</f>
        <v>1616635</v>
      </c>
      <c r="M502" s="365">
        <f t="shared" si="40"/>
        <v>75.000115981832607</v>
      </c>
      <c r="N502" s="44"/>
    </row>
    <row r="503" spans="1:14" ht="67.5" customHeight="1" x14ac:dyDescent="0.3">
      <c r="A503" s="1"/>
      <c r="B503" s="346"/>
      <c r="C503" s="346"/>
      <c r="D503" s="346"/>
      <c r="E503" s="346"/>
      <c r="F503" s="347"/>
      <c r="G503" s="20" t="s">
        <v>4</v>
      </c>
      <c r="H503" s="20"/>
      <c r="I503" s="168"/>
      <c r="J503" s="167">
        <v>600</v>
      </c>
      <c r="K503" s="390">
        <v>2155510</v>
      </c>
      <c r="L503" s="390">
        <v>1616635</v>
      </c>
      <c r="M503" s="365">
        <f t="shared" si="40"/>
        <v>75.000115981832607</v>
      </c>
      <c r="N503" s="44"/>
    </row>
    <row r="504" spans="1:14" ht="62.4" x14ac:dyDescent="0.3">
      <c r="A504" s="1"/>
      <c r="B504" s="326"/>
      <c r="C504" s="326"/>
      <c r="D504" s="326"/>
      <c r="E504" s="326"/>
      <c r="F504" s="327"/>
      <c r="G504" s="20" t="s">
        <v>465</v>
      </c>
      <c r="H504" s="20"/>
      <c r="I504" s="168" t="s">
        <v>467</v>
      </c>
      <c r="J504" s="167"/>
      <c r="K504" s="390">
        <f>SUM(K505:K505)</f>
        <v>75593.87</v>
      </c>
      <c r="L504" s="390">
        <f>SUM(L505:L505)</f>
        <v>75593.87</v>
      </c>
      <c r="M504" s="365">
        <f t="shared" si="40"/>
        <v>100</v>
      </c>
      <c r="N504" s="44"/>
    </row>
    <row r="505" spans="1:14" ht="66.75" customHeight="1" x14ac:dyDescent="0.3">
      <c r="A505" s="1"/>
      <c r="B505" s="326"/>
      <c r="C505" s="326"/>
      <c r="D505" s="326"/>
      <c r="E505" s="326"/>
      <c r="F505" s="327"/>
      <c r="G505" s="20" t="s">
        <v>4</v>
      </c>
      <c r="H505" s="20"/>
      <c r="I505" s="168"/>
      <c r="J505" s="167">
        <v>600</v>
      </c>
      <c r="K505" s="390">
        <v>75593.87</v>
      </c>
      <c r="L505" s="390">
        <v>75593.87</v>
      </c>
      <c r="M505" s="365">
        <f t="shared" si="40"/>
        <v>100</v>
      </c>
      <c r="N505" s="44"/>
    </row>
    <row r="506" spans="1:14" ht="15.6" x14ac:dyDescent="0.3">
      <c r="A506" s="1"/>
      <c r="B506" s="177"/>
      <c r="C506" s="177"/>
      <c r="D506" s="177"/>
      <c r="E506" s="177"/>
      <c r="F506" s="178"/>
      <c r="G506" s="29" t="s">
        <v>8</v>
      </c>
      <c r="H506" s="25"/>
      <c r="I506" s="249" t="s">
        <v>150</v>
      </c>
      <c r="J506" s="184" t="s">
        <v>0</v>
      </c>
      <c r="K506" s="373">
        <f>SUM(K507)</f>
        <v>2452000</v>
      </c>
      <c r="L506" s="373">
        <f>SUM(L507)</f>
        <v>1812412.97</v>
      </c>
      <c r="M506" s="359">
        <f t="shared" ref="M506:M511" si="41">L506/K506%</f>
        <v>73.915700244698201</v>
      </c>
      <c r="N506" s="44"/>
    </row>
    <row r="507" spans="1:14" ht="15.6" x14ac:dyDescent="0.3">
      <c r="A507" s="1"/>
      <c r="B507" s="429" t="s">
        <v>11</v>
      </c>
      <c r="C507" s="429"/>
      <c r="D507" s="429"/>
      <c r="E507" s="429"/>
      <c r="F507" s="430"/>
      <c r="G507" s="103" t="s">
        <v>7</v>
      </c>
      <c r="H507" s="29"/>
      <c r="I507" s="251" t="s">
        <v>154</v>
      </c>
      <c r="J507" s="165"/>
      <c r="K507" s="375">
        <f>SUM(K508:K510)</f>
        <v>2452000</v>
      </c>
      <c r="L507" s="375">
        <f>SUM(L508:L510)</f>
        <v>1812412.97</v>
      </c>
      <c r="M507" s="351">
        <f t="shared" si="41"/>
        <v>73.915700244698201</v>
      </c>
      <c r="N507" s="42"/>
    </row>
    <row r="508" spans="1:14" ht="140.4" x14ac:dyDescent="0.3">
      <c r="A508" s="1"/>
      <c r="B508" s="432" t="s">
        <v>10</v>
      </c>
      <c r="C508" s="432"/>
      <c r="D508" s="432"/>
      <c r="E508" s="432"/>
      <c r="F508" s="433"/>
      <c r="G508" s="19" t="s">
        <v>3</v>
      </c>
      <c r="H508" s="18"/>
      <c r="I508" s="190" t="s">
        <v>0</v>
      </c>
      <c r="J508" s="167">
        <v>100</v>
      </c>
      <c r="K508" s="375">
        <v>2301000</v>
      </c>
      <c r="L508" s="375">
        <v>1702074.67</v>
      </c>
      <c r="M508" s="352">
        <f t="shared" si="41"/>
        <v>73.971085180356368</v>
      </c>
      <c r="N508" s="44"/>
    </row>
    <row r="509" spans="1:14" ht="46.8" x14ac:dyDescent="0.3">
      <c r="A509" s="1"/>
      <c r="B509" s="53"/>
      <c r="C509" s="53"/>
      <c r="D509" s="53"/>
      <c r="E509" s="53"/>
      <c r="F509" s="54"/>
      <c r="G509" s="20" t="s">
        <v>2</v>
      </c>
      <c r="H509" s="19"/>
      <c r="I509" s="190" t="s">
        <v>0</v>
      </c>
      <c r="J509" s="167">
        <v>200</v>
      </c>
      <c r="K509" s="375">
        <v>149500</v>
      </c>
      <c r="L509" s="375">
        <v>109641.3</v>
      </c>
      <c r="M509" s="351">
        <f t="shared" si="41"/>
        <v>73.338662207357856</v>
      </c>
      <c r="N509" s="44"/>
    </row>
    <row r="510" spans="1:14" ht="15.6" x14ac:dyDescent="0.3">
      <c r="A510" s="1"/>
      <c r="B510" s="423" t="s">
        <v>9</v>
      </c>
      <c r="C510" s="423"/>
      <c r="D510" s="423"/>
      <c r="E510" s="423"/>
      <c r="F510" s="424"/>
      <c r="G510" s="20" t="s">
        <v>1</v>
      </c>
      <c r="H510" s="20"/>
      <c r="I510" s="190" t="s">
        <v>0</v>
      </c>
      <c r="J510" s="167">
        <v>800</v>
      </c>
      <c r="K510" s="375">
        <v>1500</v>
      </c>
      <c r="L510" s="375">
        <v>697</v>
      </c>
      <c r="M510" s="351">
        <f t="shared" si="41"/>
        <v>46.466666666666669</v>
      </c>
      <c r="N510" s="44"/>
    </row>
    <row r="511" spans="1:14" ht="15.6" x14ac:dyDescent="0.3">
      <c r="A511" s="1"/>
      <c r="B511" s="425">
        <v>200</v>
      </c>
      <c r="C511" s="425"/>
      <c r="D511" s="425"/>
      <c r="E511" s="425"/>
      <c r="F511" s="426"/>
      <c r="G511" s="29" t="s">
        <v>35</v>
      </c>
      <c r="H511" s="20"/>
      <c r="I511" s="64" t="s">
        <v>0</v>
      </c>
      <c r="J511" s="13"/>
      <c r="K511" s="377">
        <f>SUM(K9+K89+K105+K211+K282+K316+K390)</f>
        <v>1458647576.7700002</v>
      </c>
      <c r="L511" s="377">
        <f>SUM(L9+L89+L105+L211+L282+L316+L390)</f>
        <v>1120113857.5599999</v>
      </c>
      <c r="M511" s="355">
        <f t="shared" si="41"/>
        <v>76.791260301570418</v>
      </c>
      <c r="N511" s="44"/>
    </row>
  </sheetData>
  <mergeCells count="48">
    <mergeCell ref="B511:F511"/>
    <mergeCell ref="B510:F510"/>
    <mergeCell ref="B507:F507"/>
    <mergeCell ref="B508:F508"/>
    <mergeCell ref="B342:F342"/>
    <mergeCell ref="B354:F354"/>
    <mergeCell ref="B372:F372"/>
    <mergeCell ref="B374:F374"/>
    <mergeCell ref="B369:F369"/>
    <mergeCell ref="B373:F373"/>
    <mergeCell ref="B345:F345"/>
    <mergeCell ref="B343:F343"/>
    <mergeCell ref="B347:F347"/>
    <mergeCell ref="B437:F437"/>
    <mergeCell ref="B442:F442"/>
    <mergeCell ref="B438:F438"/>
    <mergeCell ref="B120:F120"/>
    <mergeCell ref="B125:F125"/>
    <mergeCell ref="B435:F435"/>
    <mergeCell ref="B434:F434"/>
    <mergeCell ref="B340:F340"/>
    <mergeCell ref="B124:F124"/>
    <mergeCell ref="B327:F327"/>
    <mergeCell ref="B337:F337"/>
    <mergeCell ref="B335:F335"/>
    <mergeCell ref="B332:F332"/>
    <mergeCell ref="B334:F334"/>
    <mergeCell ref="B319:F319"/>
    <mergeCell ref="B318:F318"/>
    <mergeCell ref="B331:F331"/>
    <mergeCell ref="B329:F329"/>
    <mergeCell ref="B330:F330"/>
    <mergeCell ref="B128:F128"/>
    <mergeCell ref="B182:F182"/>
    <mergeCell ref="I1:M1"/>
    <mergeCell ref="I3:M3"/>
    <mergeCell ref="B5:M5"/>
    <mergeCell ref="B107:F107"/>
    <mergeCell ref="G2:M2"/>
    <mergeCell ref="B112:F112"/>
    <mergeCell ref="B121:F121"/>
    <mergeCell ref="B113:F113"/>
    <mergeCell ref="B108:F108"/>
    <mergeCell ref="B127:F127"/>
    <mergeCell ref="B116:F116"/>
    <mergeCell ref="B117:F117"/>
    <mergeCell ref="B118:F118"/>
    <mergeCell ref="B119:F119"/>
  </mergeCells>
  <printOptions horizontalCentered="1"/>
  <pageMargins left="0.59055118110236227" right="0.19685039370078741" top="0.78740157480314965" bottom="0.39370078740157483" header="0.51181102362204722" footer="0.51181102362204722"/>
  <pageSetup paperSize="9" scale="99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№5</vt:lpstr>
      <vt:lpstr>'Приложение №5'!Заголовки_для_печати</vt:lpstr>
      <vt:lpstr>'Приложение №5'!Область_печати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smto_3</cp:lastModifiedBy>
  <cp:lastPrinted>2022-10-20T06:38:32Z</cp:lastPrinted>
  <dcterms:created xsi:type="dcterms:W3CDTF">2013-10-18T09:34:20Z</dcterms:created>
  <dcterms:modified xsi:type="dcterms:W3CDTF">2022-10-26T07:54:58Z</dcterms:modified>
</cp:coreProperties>
</file>